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nce\Shared_Lubuntu_22\Demo_sankey_pitch\"/>
    </mc:Choice>
  </mc:AlternateContent>
  <xr:revisionPtr revIDLastSave="0" documentId="13_ncr:1_{D5C5BCA9-011F-45AE-BA74-D2819F62BC9D}" xr6:coauthVersionLast="47" xr6:coauthVersionMax="47" xr10:uidLastSave="{00000000-0000-0000-0000-000000000000}"/>
  <bookViews>
    <workbookView xWindow="-120" yWindow="-120" windowWidth="29040" windowHeight="15840" tabRatio="500" activeTab="7" xr2:uid="{00000000-000D-0000-FFFF-FFFF00000000}"/>
  </bookViews>
  <sheets>
    <sheet name="tags" sheetId="1" r:id="rId1"/>
    <sheet name="dim_products" sheetId="2" r:id="rId2"/>
    <sheet name="dim_sectors" sheetId="3" r:id="rId3"/>
    <sheet name="ter" sheetId="4" r:id="rId4"/>
    <sheet name="data" sheetId="5" r:id="rId5"/>
    <sheet name="cstr" sheetId="7" r:id="rId6"/>
    <sheet name="layout" sheetId="8" r:id="rId7"/>
    <sheet name="results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2" i="9" l="1"/>
  <c r="D97" i="9"/>
  <c r="D102" i="9"/>
  <c r="D106" i="9"/>
  <c r="D108" i="9"/>
  <c r="F24" i="5"/>
  <c r="F23" i="5"/>
  <c r="F22" i="5"/>
  <c r="F20" i="5"/>
  <c r="F19" i="5"/>
  <c r="F10" i="5"/>
  <c r="F9" i="5"/>
  <c r="F7" i="5"/>
  <c r="F6" i="5"/>
  <c r="D29" i="9"/>
  <c r="D30" i="9"/>
  <c r="D31" i="9"/>
  <c r="D32" i="9"/>
  <c r="D34" i="9"/>
  <c r="D33" i="9" s="1"/>
  <c r="D40" i="9"/>
  <c r="D37" i="9"/>
  <c r="D36" i="9" s="1"/>
  <c r="D68" i="9"/>
  <c r="D67" i="9" s="1"/>
  <c r="D66" i="9" s="1"/>
  <c r="D107" i="9"/>
  <c r="D58" i="9" s="1"/>
  <c r="F11" i="5"/>
  <c r="D80" i="9"/>
  <c r="D70" i="9" s="1"/>
  <c r="D81" i="9"/>
  <c r="D71" i="9" s="1"/>
  <c r="D48" i="9"/>
  <c r="D49" i="9"/>
  <c r="D47" i="9" s="1"/>
  <c r="D51" i="9"/>
  <c r="D50" i="9" s="1"/>
  <c r="D52" i="9"/>
  <c r="D98" i="9"/>
  <c r="D101" i="9"/>
  <c r="D100" i="9" s="1"/>
  <c r="D91" i="9"/>
  <c r="D90" i="9" s="1"/>
  <c r="D89" i="9" s="1"/>
  <c r="D87" i="9"/>
  <c r="D86" i="9" l="1"/>
  <c r="D78" i="9" s="1"/>
  <c r="D28" i="9"/>
  <c r="D27" i="9" s="1"/>
  <c r="D65" i="9"/>
  <c r="D64" i="9"/>
  <c r="D16" i="9"/>
  <c r="D45" i="9"/>
  <c r="D9" i="9"/>
  <c r="D8" i="9" s="1"/>
  <c r="D7" i="9" s="1"/>
  <c r="D12" i="9"/>
  <c r="D13" i="9"/>
  <c r="D6" i="9" s="1"/>
  <c r="D55" i="9"/>
  <c r="D62" i="9" l="1"/>
  <c r="D63" i="9"/>
  <c r="D103" i="9"/>
  <c r="D11" i="9"/>
  <c r="D10" i="9" s="1"/>
  <c r="D94" i="9"/>
  <c r="D96" i="9" s="1"/>
  <c r="D85" i="9" s="1"/>
  <c r="D44" i="9"/>
  <c r="D43" i="9" s="1"/>
  <c r="D42" i="9" s="1"/>
  <c r="D54" i="9"/>
  <c r="D53" i="9" s="1"/>
  <c r="D4" i="9"/>
  <c r="D84" i="9" l="1"/>
  <c r="D76" i="9"/>
  <c r="D105" i="9"/>
  <c r="D57" i="9"/>
  <c r="D73" i="9"/>
  <c r="D60" i="9"/>
  <c r="D59" i="9" s="1"/>
  <c r="D61" i="9"/>
  <c r="D56" i="9"/>
  <c r="D46" i="9" s="1"/>
  <c r="D110" i="9" s="1"/>
  <c r="D82" i="9"/>
  <c r="D93" i="9"/>
  <c r="D20" i="9"/>
  <c r="D19" i="9" s="1"/>
  <c r="D18" i="9" s="1"/>
  <c r="D95" i="9"/>
  <c r="D17" i="9"/>
  <c r="D111" i="9" l="1"/>
  <c r="D109" i="9"/>
  <c r="D77" i="9"/>
  <c r="D104" i="9"/>
  <c r="D79" i="9"/>
  <c r="D69" i="9" s="1"/>
  <c r="D72" i="9"/>
  <c r="D83" i="9"/>
  <c r="D75" i="9"/>
  <c r="D5" i="9"/>
  <c r="D3" i="9" s="1"/>
  <c r="D2" i="9" s="1"/>
  <c r="D15" i="9"/>
  <c r="D14" i="9" s="1"/>
  <c r="D74" i="9" l="1"/>
</calcChain>
</file>

<file path=xl/sharedStrings.xml><?xml version="1.0" encoding="utf-8"?>
<sst xmlns="http://schemas.openxmlformats.org/spreadsheetml/2006/main" count="864" uniqueCount="115">
  <si>
    <t>tag_name</t>
  </si>
  <si>
    <t>tag_type</t>
  </si>
  <si>
    <t>tags</t>
  </si>
  <si>
    <t>is_palette</t>
  </si>
  <si>
    <t>colormap</t>
  </si>
  <si>
    <t>tag_color</t>
  </si>
  <si>
    <t>Responsabilité</t>
  </si>
  <si>
    <t>nodeTags</t>
  </si>
  <si>
    <t>interne:externe</t>
  </si>
  <si>
    <t>#000083:#ffff00</t>
  </si>
  <si>
    <t>Type de noeud</t>
  </si>
  <si>
    <t>produit:secteur:echange</t>
  </si>
  <si>
    <t>#000083:#05ffff:#fc5500</t>
  </si>
  <si>
    <t>Type de flux</t>
  </si>
  <si>
    <t>fluxTags</t>
  </si>
  <si>
    <t>physique</t>
  </si>
  <si>
    <t>#000083</t>
  </si>
  <si>
    <t>level</t>
  </si>
  <si>
    <t>node</t>
  </si>
  <si>
    <t>mat_balance</t>
  </si>
  <si>
    <t>Matière première</t>
  </si>
  <si>
    <t>externe</t>
  </si>
  <si>
    <t>Composant A</t>
  </si>
  <si>
    <t>Composant B</t>
  </si>
  <si>
    <t>Matière première X</t>
  </si>
  <si>
    <t>Matière première Y</t>
  </si>
  <si>
    <t>Energie</t>
  </si>
  <si>
    <t>Ressources humaines</t>
  </si>
  <si>
    <t>interne</t>
  </si>
  <si>
    <t>Equipe technique 1</t>
  </si>
  <si>
    <t>Equipe technique 2</t>
  </si>
  <si>
    <t>Equipe logistique</t>
  </si>
  <si>
    <t>Produits</t>
  </si>
  <si>
    <t>Produit 1</t>
  </si>
  <si>
    <t>Produit 2</t>
  </si>
  <si>
    <t>Pré-produit 2</t>
  </si>
  <si>
    <t>Produits conditionnés</t>
  </si>
  <si>
    <t>Emballages</t>
  </si>
  <si>
    <t>Film d'emballage</t>
  </si>
  <si>
    <t>Palettes</t>
  </si>
  <si>
    <t>Camions transport</t>
  </si>
  <si>
    <t>Produits chez client</t>
  </si>
  <si>
    <t>Déchets</t>
  </si>
  <si>
    <t>Déchets de production</t>
  </si>
  <si>
    <t>Déchets industriels</t>
  </si>
  <si>
    <t>Produit 2 defectueux</t>
  </si>
  <si>
    <t>Déchets de conditionnement</t>
  </si>
  <si>
    <t>Eau</t>
  </si>
  <si>
    <t>CO2</t>
  </si>
  <si>
    <t>définition</t>
  </si>
  <si>
    <t>Moyens de production</t>
  </si>
  <si>
    <t>Production</t>
  </si>
  <si>
    <t>Machine de production 1</t>
  </si>
  <si>
    <t>La machine de prod 1 consomme 1500w</t>
  </si>
  <si>
    <t>Machine de pré-production 2</t>
  </si>
  <si>
    <t>La machine de pré-prod 2 consomme 750w</t>
  </si>
  <si>
    <t>Machine de production 2</t>
  </si>
  <si>
    <t>La machine de prod 2 consomme 2000w</t>
  </si>
  <si>
    <t>Conditionnement</t>
  </si>
  <si>
    <t>La machine de conditionnement consomme 1000w</t>
  </si>
  <si>
    <t>Stockage</t>
  </si>
  <si>
    <t>Transport</t>
  </si>
  <si>
    <t>x</t>
  </si>
  <si>
    <t>origin</t>
  </si>
  <si>
    <t>destination</t>
  </si>
  <si>
    <t>value</t>
  </si>
  <si>
    <t>natural_unit</t>
  </si>
  <si>
    <t>uncert</t>
  </si>
  <si>
    <t>incertitude en %</t>
  </si>
  <si>
    <t>t</t>
  </si>
  <si>
    <t>MWh</t>
  </si>
  <si>
    <t>unité</t>
  </si>
  <si>
    <t>m³</t>
  </si>
  <si>
    <t>id</t>
  </si>
  <si>
    <t>eq = 0</t>
  </si>
  <si>
    <t>eq &gt;= 0</t>
  </si>
  <si>
    <t>hypothèse</t>
  </si>
  <si>
    <t>0.75m3 d’eau pour une tonne de produit 2</t>
  </si>
  <si>
    <t>Une palette fait 20kg</t>
  </si>
  <si>
    <t>Camions transportant 18t max</t>
  </si>
  <si>
    <t>{"version":"0.8","couleur_fond_sankey":"#f2f2f2","displayed_node_selector":false,"displayed_link_selector":false,"nodes":{"MatierePremiere":{"name":"Matière première","idNode":"MatierePremiere","colorParameter":"local","position":"absolute","x":205,"y":225,"inputLinksId":[],"outputLinksId":["MatierePremiere---Production","MatierePremiere---MoyensDeProduction","MatierePremiere---MachineDePreproduction2","MatierePremiere---MachineDeProduction2","MatierePremiere---MachineDeProduction1"],"tags":{"Responsabilité":["externe"],"Type de noeud":["produit"],"Primaire":["1"]},"colorTag":"no_colormap","dimensions":{"Primaire":{}},"style":"default","label_visible":true,"local":{"label_horiz":"left","label_vert":"middle","color":"#a50026"}},"ComposantA":{"name":"Composant A","idNode":"ComposantA","colorParameter":"local","position":"absolute","x":200,"y":450,"inputLinksId":[],"outputLinksId":["ComposantA---Production","ComposantA---MoyensDeProduction","ComposantA---MachineDeProduction1"],"tags":{"Responsabilité":["externe"],"Type de noeud":["produit"],"Primaire":["2","3"]},"colorTag":"no_colormap","dimensions":{"Primaire":{"parent_name":"MatierePremiere"}},"style":"default","label_visible":true,"local":{"label_horiz":"left","label_vert":"middle","color":"#b40e26"}},"ComposantB":{"name":"Composant B","idNode":"ComposantB","colorParameter":"local","position":"absolute","x":200,"y":400,"inputLinksId":[],"outputLinksId":["ComposantB---Production","ComposantB---MoyensDeProduction","ComposantB---MachineDeProduction2","ComposantB---MachineDeProduction1"],"tags":{"Responsabilité":["externe"],"Type de noeud":["produit"],"Primaire":["2","3"]},"colorTag":"no_colormap","dimensions":{"Primaire":{"parent_name":"MatierePremiere"}},"style":"default","label_visible":true,"local":{"label_horiz":"left","label_vert":"middle","color":"#c21d28"}},"MatierePremiereX":{"name":"Matière première X","idNode":"MatierePremiereX","colorParameter":"local","position":"absolute","x":200,"y":600,"inputLinksId":[],"outputLinksId":["MatierePremiereX---Production","MatierePremiereX---MoyensDeProduction","MatierePremiereX---MachineDePreproduction2","MatierePremiereX---MachineDeProduction1"],"tags":{"Responsabilité":["externe"],"Type de noeud":["produit"],"Primaire":["2","3"]},"colorTag":"no_colormap","dimensions":{"Primaire":{"parent_name":"MatierePremiere"}},"style":"default","label_visible":true,"local":{"label_horiz":"left","label_vert":"middle","color":"#cf2c2a"}},"MatierePremiereY":{"name":"Matière première Y","idNode":"MatierePremiereY","colorParameter":"local","position":"absolute","x":200,"y":550,"inputLinksId":[],"outputLinksId":["MatierePremiereY---Production","MatierePremiereY---MoyensDeProduction","MatierePremiereY---MachineDePreproduction2"],"tags":{"Responsabilité":["externe"],"Type de noeud":["produit"],"Primaire":["2","3"]},"colorTag":"no_colormap","dimensions":{"Primaire":{"parent_name":"MatierePremiere"}},"style":"default","label_visible":true,"local":{"label_horiz":"left","label_vert":"middle","color":"#da3c2e"}},"Energie":{"name":"Energie","idNode":"Energie","colorParameter":"local","position":"absolute","x":200,"y":700,"inputLinksId":[],"outputLinksId":["Energie---Production","Energie---MoyensDeProduction","Energie---MachineDePreproduction2","Energie---MachineDeProduction2","Energie---MachineDeProduction1","link99"],"tags":{"Responsabilité":["externe"],"Type de noeud":["produit"],"Primaire":["1","2","3"]},"colorTag":"no_colormap","dimensions":{"Primaire":{}},"style":"default","label_visible":true,"local":{"label_horiz":"left","label_vert":"middle","color":"#e44d35"}},"RessourcesHumaines":{"name":"Ressources humaines","idNode":"RessourcesHumaines","colorParameter":"local","position":"absolute","x":203.0106964111328,"y":324.2727355957031,"inputLinksId":[],"outputLinksId":["RessourcesHumaines---Production","RessourcesHumaines---MoyensDeProduction","RessourcesHumaines---Conditionnement","RessourcesHumaines---MachineDePreproduction2","RessourcesHumaines---MachineDeProduction2","RessourcesHumaines---MachineDeProduction1"],"tags":{"Responsabilité":["interne"],"Type de noeud":["produit"],"Primaire":["1"]},"colorTag":"no_colormap","dimensions":{"Primaire":{}},"style":"default","label_visible":true,"local":{"label_horiz":"left","label_vert":"middle","color":"#ec5f3d"}},"EquipeTechnique1":{"name":"Equipe technique 1","idNode":"EquipeTechnique1","colorParameter":"local","position":"absolute","x":200,"y":250,"inputLinksId":[],"outputLinksId":["EquipeTechnique1---Production","EquipeTechnique1---MoyensDeProduction","EquipeTechnique1---MachineDeProduction1"],"tags":{"Responsabilité":["interne"],"Type de noeud":["produit"],"Primaire":["2","3"]},"colorTag":"no_colormap","dimensions":{"Primaire":{"parent_name":"RessourcesHumaines"}},"style":"default","label_visible":true,"local":{"label_horiz":"left","label_vert":"middle","color":"#f27145"}},"EquipeTechnique2":{"name":"Equipe technique 2","idNode":"EquipeTechnique2","colorParameter":"local","position":"absolute","x":200,"y":300,"inputLinksId":[],"outputLinksId":["EquipeTechnique2---Production","EquipeTechnique2---MoyensDeProduction","EquipeTechnique2---MachineDePreproduction2","EquipeTechnique2---MachineDeProduction2"],"tags":{"Responsabilité":["interne"],"Type de noeud":["produit"],"Primaire":["2","3"]},"colorTag":"no_colormap","dimensions":{"Primaire":{"parent_name":"RessourcesHumaines"}},"style":"default","label_visible":true,"local":{"label_horiz":"left","label_vert":"middle","color":"#f6844e"}},"EquipeLogistique":{"name":"Equipe logistique ","idNode":"EquipeLogistique","colorParameter":"local","position":"absolute","x":199.30484008789062,"y":200.99464416503906,"inputLinksId":[],"outputLinksId":["EquipeLogistique---MoyensDeProduction","EquipeLogistique---Conditionnement"],"tags":{"Responsabilité":["interne"],"Type de noeud":["produit"],"Primaire":["2","3"]},"colorTag":"no_colormap","dimensions":{"Primaire":{"parent_name":"RessourcesHumaines"}},"style":"default","label_visible":true,"local":{"label_horiz":"left","label_vert":"middle","color":"#f99657"}},"Produits":{"name":"Produits","idNode":"Produits","colorParameter":"local","position":"absolute","x":503.73797607421875,"y":223.0106964111328,"inputLinksId":["Production---Produits","MoyensDeProduction---Produits","MachineDePreproduction2---Produits","MachineDeProduction2---Produits","MachineDeProduction1---Produits"],"outputLinksId":["Produits---MoyensDeProduction","Produits---Production","Produits---Conditionnement","Produits---MachineDeProduction2"],"tags":{"Responsabilité":["interne"],"Type de noeud":["produit"],"Primaire":["1"]},"colorTag":"no_colormap","dimensions":{"Primaire":{}},"style":"default","label_visible":true,"local":{"label_horiz":"left","label_vert":"middle","label_background":true,"color":"#fba861"}},"Produit1":{"name":"Produit 1","idNode":"Produit1","colorParameter":"local","position":"absolute","x":1000,"y":450,"inputLinksId":["Production---Produit1","MoyensDeProduction---Produit1","MachineDeProduction1---Produit1"],"outputLinksId":["Produit1---MoyensDeProduction","Produit1---Conditionnement"],"tags":{"Responsabilité":["interne"],"Type de noeud":["produit"],"Primaire":["2","3"]},"colorTag":"no_colormap","dimensions":{"Primaire":{"parent_name":"Produits"}},"style":"default","label_visible":true,"local":{"label_horiz":"left","label_vert":"middle","label_background":true,"color":"#fdb96c"}},"Produit2":{"name":"Produit 2","idNode":"Produit2","colorParameter":"local","position":"absolute","x":1000,"y":500,"inputLinksId":["Production---Produit2","MoyensDeProduction---Produit2","MachineDeProduction2---Produit2"],"outputLinksId":["Produit2---MoyensDeProduction","Produit2---Conditionnement"],"tags":{"Responsabilité":["interne"],"Type de noeud":["produit"],"Primaire":["2","3"]},"colorTag":"no_colormap","dimensions":{"Primaire":{"parent_name":"Produits"}},"style":"default","label_visible":true,"local":{"label_horiz":"left","label_vert":"middle","label_background":true,"color":"#fdc878"}},"Preproduit2":{"name":"Pré-produit 2","idNode":"Preproduit2","colorParameter":"local","position":"absolute","x":561.20849609375,"y":343.11236572265625,"inputLinksId":["Production---Preproduit2","MoyensDeProduction---Preproduit2","MachineDePreproduction2---Preproduit2"],"outputLinksId":["Preproduit2---Production","Preproduit2---MoyensDeProduction","Preproduit2---MachineDeProduction2"],"tags":{"Responsabilité":["interne"],"Type de noeud":["produit"],"Primaire":["2","3"]},"colorTag":"no_colormap","dimensions":{"Primaire":{"parent_name":"Produits"}},"style":"default","label_visible":true,"local":{"label_horiz":"left","label_vert":"middle","label_background":true,"color":"#fed585"}},"ProduitsConditionnes":{"name":"Produits conditionnés","idNode":"ProduitsConditionnes","colorParameter":"local","position":"absolute","x":1418.8985595703125,"y":428.3850402832031,"inputLinksId":["MoyensDeProduction---ProduitsConditionnes","Conditionnement---ProduitsConditionnes"],"outputLinksId":["ProduitsConditionnes---Transport","ProduitsConditionnes---Stockage"],"tags":{"Responsabilité":["interne"],"Type de noeud":["produit"],"Primaire":["1","2","3"]},"colorTag":"no_colormap","dimensions":{"Primaire":{}},"style":"default","label_visible":true,"local":{"label_horiz":"left","label_vert":"middle","label_background":true,"color":"#fee192"}},"Emballages":{"name":"Emballages","idNode":"Emballages","colorParameter":"local","position":"absolute","x":203.0106964111328,"y":274.0053405761719,"inputLinksId":[],"outputLinksId":["Emballages---MoyensDeProduction","Emballages---Conditionnement"],"tags":{"Responsabilité":["externe"],"Type de noeud":["produit"],"Primaire":["1"]},"colorTag":"no_colormap","dimensions":{"Primaire":{}},"style":"default","label_visible":true,"local":{"label_horiz":"left","label_vert":"middle","color":"#feeca0"}},"FilmDemballage":{"name":"Film d'emballage","idNode":"FilmDemballage","colorParameter":"local","position":"absolute","x":999.0053100585938,"y":306.6524200439453,"inputLinksId":[],"outputLinksId":["FilmDemballage---MoyensDeProduction","FilmDemballage---Conditionnement"],"tags":{"Responsabilité":["externe"],"Type de noeud":["produit"],"Primaire":["2","3"]},"colorTag":"no_colormap","dimensions":{"Primaire":{"parent_name":"Emballages"}},"style":"default","label_visible":true,"local":{"label_horiz":"left","label_vert":"middle","color":"#fcf3aa"}},"Palettes":{"name":"Palettes","idNode":"Palettes","colorParameter":"local","position":"absolute","x":1000.9946899414062,"y":149.95726013183594,"inputLinksId":[],"outputLinksId":["Palettes---MoyensDeProduction","Palettes---Conditionnement"],"tags":{"Responsabilité":["externe"],"Type de noeud":["produit"],"Primaire":["2","3"]},"colorTag":"no_colormap","dimensions":{"Primaire":{"parent_name":"Emballages"}},"style":"default","label_visible":true,"local":{"label_horiz":"left","label_vert":"middle","color":"#f9f7ae"}},"CamionsTransport":{"name":"Camions transport","idNode":"CamionsTransport","colorParameter":"local","position":"absolute","x":1545.294189453125,"y":311.20855712890625,"inputLinksId":[],"outputLinksId":["CamionsTransport---Transport"],"tags":{"Responsabilité":["externe"],"Type de noeud":["produit"],"Primaire":["1","2","3"]},"colorTag":"no_colormap","dimensions":{"Primaire":{}},"style":"default","label_visible":true,"local":{"label_horiz":"left","label_vert":"middle","color":"#f1f8aa"}},"ProduitsChezClient":{"name":"Produits chez client","idNode":"ProduitsChezClient","colorParameter":"local","position":"absolute","x":1903.5186767578125,"y":446.2887878417969,"inputLinksId":["Transport---ProduitsChezClient"],"outputLinksId":[],"tags":{"Responsabilité":["externe"],"Type de noeud":["produit"],"Primaire":["1","2","3"]},"colorTag":"no_colormap","dimensions":{"Primaire":{}},"style":"default","label_visible":true,"local":{"label_horiz":"right","label_vert":"middle","color":"#e8f5a0"}},"Dechets":{"name":"Déchets","idNode":"Dechets","colorParameter":"local","position":"absolute","x":503.54547119140625,"y":427.98394775390625,"inputLinksId":["Production---Dechets","MoyensDeProduction---Dechets","Conditionnement---Dechets","MachineDeProduction2---Dechets","MachineDeProduction1---Dechets"],"outputLinksId":[],"tags":{"Responsabilité":["interne"],"Type de noeud":["produit"],"Primaire":["1"]},"colorTag":"no_colormap","dimensions":{"Primaire":{}},"style":"default","label_visible":true,"local":{"label_horiz":"right","label_vert":"middle","color":"#dcf093"}},"DechetsDeProduction":{"name":"Déchets de production","idNode":"DechetsDeProduction","colorParameter":"local","position":"absolute","x":539.3529663085938,"y":357.1042785644531,"inputLinksId":["Production---DechetsDeProduction","MoyensDeProduction---DechetsDeProduction","MachineDeProduction2---DechetsDeProduction","MachineDeProduction1---DechetsDeProduction"],"outputLinksId":[],"tags":{"Responsabilité":["interne"],"Type de noeud":["produit"],"Primaire":["2"]},"colorTag":"no_colormap","dimensions":{"Primaire":{"parent_name":"Dechets"}},"style":"default","label_visible":true,"local":{"label_horiz":"right","label_vert":"middle","color":"#cfeb87","local_aggregation":false}},"DechetsIndustriels":{"name":"Déchets industriels","idNode":"DechetsIndustriels","colorParameter":"local","position":"absolute","x":1400,"y":750,"inputLinksId":["Production---DechetsIndustriels","MoyensDeProduction---DechetsIndustriels","MachineDeProduction2---DechetsIndustriels","MachineDeProduction1---DechetsIndustriels"],"outputLinksId":[],"tags":{"Responsabilité":["interne"],"Type de noeud":["produit"],"Primaire":["3"]},"colorTag":"no_colormap","dimensions":{"Primaire":{"parent_name":"DechetsDeProduction"}},"style":"default","label_visible":true,"local":{"color":"#c0e47c","label_horiz":"right","label_vert":"middle","local_aggregation":true}},"Produit1Defectueux":{"name":"Produit 1 défectueux","idNode":"Produit1Defectueux","colorParameter":"local","position":"absolute","x":1400,"y":800,"inputLinksId":["Production---Produit1Defectueux","MoyensDeProduction---Produit1Defectueux","MachineDeProduction1---Produit1Defectueux"],"outputLinksId":[],"tags":{"Responsabilité":["interne"],"Type de noeud":["produit"],"Primaire":["3"]},"colorTag":"no_colormap","dimensions":{"Primaire":{"parent_name":"DechetsDeProduction"}},"style":"default","label_visible":true,"local":{"color":"#b1de74","label_horiz":"right","label_vert":"middle","local_aggregation":true}},"Produit2Defectueux":{"name":"Produit 2 defectueux","idNode":"Produit2Defectueux","colorParameter":"local","position":"absolute","x":1400,"y":850,"inputLinksId":["Production---Produit2Defectueux","MoyensDeProduction---Produit2Defectueux","MachineDeProduction2---Produit2Defectueux"],"outputLinksId":[],"tags":{"Responsabilité":["interne"],"Type de noeud":["produit"],"Primaire":["3"]},"colorTag":"no_colormap","dimensions":{"Primaire":{"parent_name":"DechetsDeProduction"}},"style":"default","label_visible":true,"local":{"color":"#a0d76d","label_horiz":"right","label_vert":"middle","local_aggregation":true}},"DechetsDeConditionnement":{"name":"Déchets de conditionnement","idNode":"DechetsDeConditionnement","colorParameter":"local","position":"absolute","x":1400,"y":700,"inputLinksId":["MoyensDeProduction---DechetsDeConditionnement","Conditionnement---DechetsDeConditionnement"],"outputLinksId":[],"tags":{"Responsabilité":["interne"],"Type de noeud":["produit"],"Primaire":["2","3"]},"colorTag":"no_colormap","dimensions":{"Primaire":{"parent_name":"Dechets"}},"style":"default","label_visible":true,"local":{"label_horiz":"right","label_vert":"middle","color":"#8fcf69"}},"MoyensDeProduction":{"name":"Moyens de production","idNode":"MoyensDeProduction","colorParameter":"local","position":"absolute","x":405,"y":275,"inputLinksId":["Produits---MoyensDeProduction","EquipeLogistique---MoyensDeProduction","EquipeTechnique1---MoyensDeProduction","Energie---MoyensDeProduction","MatierePremiere---MoyensDeProduction","ComposantB---MoyensDeProduction","Emballages---MoyensDeProduction","RessourcesHumaines---MoyensDeProduction","ComposantA---MoyensDeProduction","Produit2---MoyensDeProduction","Preproduit2---MoyensDeProduction","Palettes---MoyensDeProduction","Produit1---MoyensDeProduction","MatierePremiereY---MoyensDeProduction","MatierePremiereX---MoyensDeProduction","FilmDemballage---MoyensDeProduction","EquipeTechnique2---MoyensDeProduction"],"outputLinksId":["MoyensDeProduction---Produits","MoyensDeProduction---DechetsDeProduction","MoyensDeProduction---Produit2","MoyensDeProduction---Preproduit2","MoyensDeProduction---Dechets","MoyensDeProduction---DechetsDeConditionnement","MoyensDeProduction---Produit2Defectueux","MoyensDeProduction---Produit1Defectueux","MoyensDeProduction---ProduitsConditionnes","MoyensDeProduction---DechetsIndustriels","MoyensDeProduction---Produit1"],"tags":{"Responsabilité":["interne"],"Type de noeud":["secteur"],"Primaire":["1"]},"colorTag":"no_colormap","dimensions":{"Primaire":{}},"style":"default","label_visible":true,"local":{"label_horiz":"left","label_vert":"middle","label_background":true,"color":"#7cc665"}},"Production":{"name":"Production","idNode":"Production","colorParameter":"local","position":"absolute","x":413.9518737792969,"y":451.1149597167969,"inputLinksId":["EquipeTechnique1---Production","Energie---Production","Produits---Production","MatierePremiere---Production","ComposantB---Production","RessourcesHumaines---Production","ComposantA---Production","Preproduit2---Production","MatierePremiereY---Production","MatierePremiereX---Production","EquipeTechnique2---Production"],"outputLinksId":["Production---Produits","Production---DechetsDeProduction","Production---Produit2","Production---Preproduit2","Production---Dechets","Production---Produit2Defectueux","Production---Produit1Defectueux","Production---DechetsIndustriels","Production---Produit1"],"tags":{"Responsabilité":["interne"],"Type de noeud":["secteur"],"Primaire":["2"]},"colorTag":"no_colormap","dimensions":{"Primaire":{"parent_name":"MoyensDeProduction"}},"style":"default","label_visible":true,"local":{"label_horiz":"left","label_vert":"middle","label_background":true,"color":"#68bd62","local_aggregation":false}},"MachineDeProduction1":{"name":"Machine de production 1","idNode":"MachineDeProduction1","colorParameter":"local","position":"absolute","x":400,"y":450,"inputLinksId":["MatierePremiere---MachineDeProduction1","EquipeTechnique1---MachineDeProduction1","RessourcesHumaines---MachineDeProduction1","ComposantB---MachineDeProduction1","ComposantA---MachineDeProduction1","MatierePremiereX---MachineDeProduction1","Energie---MachineDeProduction1"],"outputLinksId":["MachineDeProduction1---Produits","MachineDeProduction1---DechetsDeProduction","MachineDeProduction1---Dechets","MachineDeProduction1---Produit1","MachineDeProduction1---DechetsIndustriels","MachineDeProduction1---Produit1Defectueux"],"tags":{"Responsabilité":["interne"],"Type de noeud":["secteur"],"Primaire":["3"]},"colorTag":"no_colormap","dimensions":{"Primaire":{"parent_name":"Production"}},"style":"default","label_visible":true,"local":{"color":"#53b45e","label_horiz":"left","label_vert":"middle","label_background":true,"local_aggregation":true}},"MachineDePreproduction2":{"name":"Machine de pré-production 2","idNode":"MachineDePreproduction2","colorParameter":"local","position":"absolute","x":401.98931884765625,"y":557.9572143554688,"inputLinksId":["MatierePremiere---MachineDePreproduction2","EquipeTechnique2---MachineDePreproduction2","RessourcesHumaines---MachineDePreproduction2","MatierePremiereY---MachineDePreproduction2","MatierePremiereX---MachineDePreproduction2","Energie---MachineDePreproduction2"],"outputLinksId":["MachineDePreproduction2---Produits","MachineDePreproduction2---Preproduit2"],"tags":{"Responsabilité":["interne"],"Type de noeud":["secteur"],"Primaire":["3"]},"colorTag":"no_colormap","dimensions":{"Primaire":{"parent_name":"Production"}},"style":"default","label_visible":true,"local":{"color":"#3fa959","label_horiz":"left","label_vert":"middle","label_background":true,"local_aggregation":true}},"MachineDeProduction2":{"name":"Machine de production 2","idNode":"MachineDeProduction2","colorParameter":"local","position":"absolute","x":400.1497497558594,"y":665.3796997070312,"inputLinksId":["Preproduit2---MachineDeProduction2","Produits---MachineDeProduction2","MatierePremiere---MachineDeProduction2","EquipeTechnique2---MachineDeProduction2","RessourcesHumaines---MachineDeProduction2","ComposantB---MachineDeProduction2","Energie---MachineDeProduction2","link98"],"outputLinksId":["MachineDeProduction2---Produits","MachineDeProduction2---DechetsDeProduction","MachineDeProduction2---Dechets","MachineDeProduction2---Produit2","MachineDeProduction2---DechetsIndustriels","MachineDeProduction2---Produit2Defectueux"],"tags":{"Responsabilité":["interne"],"Type de noeud":["secteur"],"Primaire":["3"]},"colorTag":"no_colormap","dimensions":{"Primaire":{"parent_name":"Production"}},"style":"default","label_visible":true,"local":{"color":"#2c9d53","label_horiz":"left","label_vert":"middle","label_background":true,"local_aggregation":true}},"Conditionnement":{"name":"Conditionnement","idNode":"Conditionnement","colorParameter":"local","position":"absolute","x":1247.015869140625,"y":415.9144287109375,"inputLinksId":["Palettes---Conditionnement","EquipeLogistique---Conditionnement","Produits---Conditionnement","Emballages---Conditionnement","FilmDemballage---Conditionnement","RessourcesHumaines---Conditionnement","Produit1---Conditionnement","Produit2---Conditionnement","link99"],"outputLinksId":["Conditionnement---Dechets","Conditionnement---ProduitsConditionnes","Conditionnement---DechetsDeConditionnement"],"tags":{"Responsabilité":["interne"],"Type de noeud":["secteur"],"Primaire":["2","3"]},"colorTag":"no_colormap","dimensions":{"Primaire":{"parent_name":"MoyensDeProduction"}},"style":"default","label_visible":true,"local":{"label_horiz":"left","label_vert":"middle","label_background":true,"color":"#1d914c"}},"Stockage":{"name":"Stockage","idNode":"Stockage","colorParameter":"local","position":"absolute","x":1571.1551513671875,"y":594.7593383789062,"inputLinksId":["ProduitsConditionnes---Stockage"],"outputLinksId":["Stockage---Transport"],"tags":{"Responsabilité":["interne"],"Type de noeud":["secteur"],"Primaire":["1","2","3"]},"colorTag":"no_colormap","dimensions":{"Primaire":{}},"style":"default","label_visible":true,"local":{"label_horiz":"left","label_vert":"middle","label_background":true,"color":"#118446"}},"Transport":{"name":"Transport","idNode":"Transport","colorParameter":"local","position":"absolute","x":1687.604248046875,"y":438.33154296875,"inputLinksId":["CamionsTransport---Transport","ProduitsConditionnes---Transport","Stockage---Transport"],"outputLinksId":["Transport---ProduitsChezClient"],"tags":{"Responsabilité":["externe"],"Type de noeud":["secteur"],"Primaire":["1","2","3"]},"colorTag":"no_colormap","dimensions":{"Primaire":{}},"style":"default","label_visible":true,"local":{"label_horiz":"left","label_vert":"middle","label_background":true,"color":"#08763e"}},"node34":{"name":"Eau","idNode":"node34","colorParameter":"local","position":"absolute","x":198.82351684570312,"y":768.7593383789062,"inputLinksId":[],"outputLinksId":["link98"],"tags":{"Responsabilité":["externe"],"Type de noeud":["produit"]},"colorTag":"","dimensions":{},"style":"default"}},"links":{"MatierePremiere---Production":{"idLink":"MatierePremiere---Production","idSource":"MatierePremiere","idTarget":"Production","value":{"value":"","display_value":"","tags":{"Type de flux":["physique"]},"extension":{}},"colorTag":"no_colormap","style":"default","local":{"dashed":true}},"ComposantA---MoyensDeProduction":{"idLink":"ComposantA---MoyensDeProduction","idSource":"ComposantA","idTarget":"MoyensDeProduction","value":{"value":10,"display_value":"","tags":{"Type de flux":["physique"]},"extension":{}},"colorTag":"no_colormap","style":"default","local":{"recycling":false}},"ComposantA---MachineDeProduction1":{"idLink":"ComposantA---MachineDeProduction1","idSource":"ComposantA","idTarget":"MachineDeProduction1","value":{"value":"","display_value":"","tags":{"Type de flux":["physique"]},"extension":{}},"colorTag":"no_colormap","style":"default","local":{"dashed":true,"recycling":false}},"ComposantB---MoyensDeProduction":{"idLink":"ComposantB---MoyensDeProduction","idSource":"ComposantB","idTarget":"MoyensDeProduction","value":{"value":5,"display_value":"","tags":{"Type de flux":["physique"]},"extension":{}},"colorTag":"no_colormap","style":"default","local":{"recycling":false}},"ComposantB---MachineDeProduction1":{"idLink":"ComposantB---MachineDeProduction1","idSource":"ComposantB","idTarget":"MachineDeProduction1","value":{"value":"","display_value":"","tags":{"Type de flux":["physique"]},"extension":{}},"colorTag":"no_colormap","style":"default","local":{"dashed":true,"recycling":false}},"MatierePremiereX---MoyensDeProduction":{"idLink":"MatierePremiereX---MoyensDeProduction","idSource":"MatierePremiereX","idTarget":"MoyensDeProduction","value":{"value":15,"display_value":"","tags":{"Type de flux":["physique"]},"extension":{}},"colorTag":"no_colormap","style":"default","local":{"recycling":false}},"MatierePremiereX---MachineDeProduction1":{"idLink":"MatierePremiereX---MachineDeProduction1","idSource":"MatierePremiereX","idTarget":"MachineDeProduction1","value":{"value":"","display_value":"","tags":{"Type de flux":["physique"]},"extension":{}},"colorTag":"no_colormap","style":"default","local":{"dashed":true,"recycling":false}},"ComposantB---MachineDeProduction2":{"idLink":"ComposantB---MachineDeProduction2","idSource":"ComposantB","idTarget":"MachineDeProduction2","value":{"value":"","display_value":"","tags":{"Type de flux":["physique"]},"extension":{}},"colorTag":"no_colormap","style":"default","local":{"dashed":true,"recycling":false}},"MatierePremiereX---MachineDePreproduction2":{"idLink":"MatierePremiereX---MachineDePreproduction2","idSource":"MatierePremiereX","idTarget":"MachineDePreproduction2","value":{"value":"","display_value":"","tags":{"Type de flux":["physique"]},"extension":{}},"colorTag":"no_colormap","style":"default","local":{"dashed":true,"recycling":false}},"MatierePremiereY---MoyensDeProduction":{"idLink":"MatierePremiereY---MoyensDeProduction","idSource":"MatierePremiereY","idTarget":"MoyensDeProduction","value":{"value":7.5,"display_value":"","tags":{"Type de flux":["physique"]},"extension":{}},"colorTag":"no_colormap","style":"default","local":{"recycling":false}},"MatierePremiereY---MachineDePreproduction2":{"idLink":"MatierePremiereY---MachineDePreproduction2","idSource":"MatierePremiereY","idTarget":"MachineDePreproduction2","value":{"value":"","display_value":"","tags":{"Type de flux":["physique"]},"extension":{}},"colorTag":"no_colormap","style":"default","local":{"dashed":true,"recycling":false}},"Energie---MoyensDeProduction":{"idLink":"Energie---MoyensDeProduction","idSource":"Energie","idTarget":"MoyensDeProduction","value":{"value":4,"display_value":"","tags":{"Type de flux":["physique"]},"extension":{}},"colorTag":"no_colormap","style":"default","local":{"recycling":false}},"Energie---Production":{"idLink":"Energie---Production","idSource":"Energie","idTarget":"Production","value":{"value":"","display_value":"","tags":{"Type de flux":["physique"]},"extension":{}},"colorTag":"no_colormap","style":"default","local":{"dashed":true,"recycling":false}},"Energie---MachineDeProduction1":{"idLink":"Energie---MachineDeProduction1","idSource":"Energie","idTarget":"MachineDeProduction1","value":{"value":"","display_value":"","tags":{"Type de flux":["physique"]},"extension":{}},"colorTag":"no_colormap","style":"default","local":{"dashed":true,"recycling":false}},"Energie---MachineDeProduction2":{"idLink":"Energie---MachineDeProduction2","idSource":"Energie","idTarget":"MachineDeProduction2","value":{"value":"","display_value":"","tags":{"Type de flux":["physique"]},"extension":{}},"colorTag":"no_colormap","style":"default","local":{"dashed":true,"recycling":false}},"RessourcesHumaines---Production":{"idLink":"RessourcesHumaines---Production","idSource":"RessourcesHumaines","idTarget":"Production","value":{"value":"","display_value":"","tags":{"Type de flux":["physique"]},"extension":{}},"colorTag":"no_colormap","style":"default","local":{"dashed":true}},"EquipeTechnique1---MachineDeProduction1":{"idLink":"EquipeTechnique1---MachineDeProduction1","idSource":"EquipeTechnique1","idTarget":"MachineDeProduction1","value":{"value":5,"display_value":"","tags":{"Type de flux":["physique"]},"extension":{}},"colorTag":"no_colormap","style":"default","local":{"recycling":false}},"EquipeTechnique2---MachineDeProduction2":{"idLink":"EquipeTechnique2---MachineDeProduction2","idSource":"EquipeTechnique2","idTarget":"MachineDeProduction2","value":{"value":5,"display_value":"","tags":{"Type de flux":["physique"]},"extension":{}},"colorTag":"no_colormap","style":"default","local":{"recycling":false}},"RessourcesHumaines---Conditionnement":{"idLink":"RessourcesHumaines---Conditionnement","idSource":"RessourcesHumaines","idTarget":"Conditionnement","value":{"value":"","display_value":"","tags":{"Type de flux":["physique"]},"extension":{}},"colorTag":"no_colormap","style":"default","local":{"dashed":true}},"EquipeLogistique---Conditionnement":{"idLink":"EquipeLogistique---Conditionnement","idSource":"EquipeLogistique","idTarget":"Conditionnement","value":{"value":3,"display_value":"","tags":{"Type de flux":["physique"]},"extension":{}},"colorTag":"no_colormap","style":"default","local":{"recycling":false}},"Production---Produits":{"idLink":"Production---Produits","idSource":"Production","idTarget":"Produits","value":{"value":"","display_value":"","tags":{"Type de flux":["physique"]},"extension":{}},"colorTag":"no_colormap","style":"default","local":{"dashed":true}},"MachineDeProduction1---Produit1":{"idLink":"MachineDeProduction1---Produit1","idSource":"MachineDeProduction1","idTarget":"Produit1","value":{"value":75,"display_value":"","tags":{"Type de flux":["physique"]},"extension":{}},"colorTag":"no_colormap","style":"default","local":{"dashed":false,"recycling":false}},"MachineDeProduction2---Produit2":{"idLink":"MachineDeProduction2---Produit2","idSource":"MachineDeProduction2","idTarget":"Produit2","value":{"value":100,"display_value":"","tags":{"Type de flux":["physique"]},"extension":{}},"colorTag":"no_colormap","style":"default","local":{"dashed":false,"recycling":false}},"Produits---Conditionnement":{"idLink":"Produits---Conditionnement","idSource":"Produits","idTarget":"Conditionnement","value":{"value":"","display_value":"","tags":{"Type de flux":["physique"]},"extension":{}},"colorTag":"no_colormap","style":"default","local":{"dashed":true}},"Produit1---Conditionnement":{"idLink":"Produit1---Conditionnement","idSource":"Produit1","idTarget":"Conditionnement","value":{"value":"","display_value":"","tags":{"Type de flux":["physique"]},"extension":{}},"colorTag":"no_colormap","style":"default","local":{"dashed":true,"recycling":false}},"Produit2---Conditionnement":{"idLink":"Produit2---Conditionnement","idSource":"Produit2","idTarget":"Conditionnement","value":{"value":"","display_value":"","tags":{"Type de flux":["physique"]},"extension":{}},"colorTag":"no_colormap","style":"default","local":{"dashed":true,"recycling":false}},"Emballages---Conditionnement":{"idLink":"Emballages---Conditionnement","idSource":"Emballages","idTarget":"Conditionnement","value":{"value":"","display_value":"","tags":{"Type de flux":["physique"]},"extension":{}},"colorTag":"no_colormap","style":"default","local":{"dashed":true}},"FilmDemballage---Conditionnement":{"idLink":"FilmDemballage---Conditionnement","idSource":"FilmDemballage","idTarget":"Conditionnement","value":{"value":20,"display_value":"","tags":{"Type de flux":["physique"]},"extension":{}},"colorTag":"no_colormap","style":"default","local":{"recycling":false}},"Palettes---Conditionnement":{"idLink":"Palettes---Conditionnement","idSource":"Palettes","idTarget":"Conditionnement","value":{"value":200,"display_value":"","tags":{"Type de flux":["physique"]},"extension":{}},"colorTag":"no_colormap","style":"default","local":{"recycling":false}},"Conditionnement---ProduitsConditionnes":{"idLink":"Conditionnement---ProduitsConditionnes","idSource":"Conditionnement","idTarget":"ProduitsConditionnes","value":{"value":"","display_value":"","tags":{"Type de flux":["physique"]},"extension":{}},"colorTag":"no_colormap","style":"default","local":{"dashed":true,"recycling":false}},"ProduitsConditionnes---Stockage":{"idLink":"ProduitsConditionnes---Stockage","idSource":"ProduitsConditionnes","idTarget":"Stockage","value":{"value":"","display_val</t>
  </si>
  <si>
    <t>ue":"","tags":{"Type de flux":["physique"]},"extension":{}},"colorTag":"no_colormap","style":"default","local":{"dashed":true,"recycling":false}},"ProduitsConditionnes---Transport":{"idLink":"ProduitsConditionnes---Transport","idSource":"ProduitsConditionnes","idTarget":"Transport","value":{"value":"","display_value":"","tags":{"Type de flux":["physique"]},"extension":{}},"colorTag":"no_colormap","style":"default","local":{"dashed":true,"recycling":false}},"CamionsTransport---Transport":{"idLink":"CamionsTransport---Transport","idSource":"CamionsTransport","idTarget":"Transport","value":{"value":180,"display_value":"","tags":{"Type de flux":["physique"]},"extension":{}},"colorTag":"no_colormap","style":"default","local":{"dashed":false,"recycling":false}},"Transport---ProduitsChezClient":{"idLink":"Transport---ProduitsChezClient","idSource":"Transport","idTarget":"ProduitsChezClient","value":{"value":150,"display_value":"","tags":{"Type de flux":["physique"]},"extension":{}},"colorTag":"no_colormap","style":"default","local":{"dashed":false,"recycling":false}},"MoyensDeProduction---Dechets":{"idLink":"MoyensDeProduction---Dechets","idSource":"MoyensDeProduction","idTarget":"Dechets","value":{"value":"","display_value":"","tags":{"Type de flux":["physique"]},"extension":{}},"colorTag":"no_colormap","style":"default","local":{"dashed":true}},"MoyensDeProduction---DechetsDeProduction":{"idLink":"MoyensDeProduction---DechetsDeProduction","idSource":"MoyensDeProduction","idTarget":"DechetsDeProduction","value":{"value":"","display_value":"","tags":{"Type de flux":["physique"]},"extension":{}},"colorTag":"no_colormap","style":"default","local":{"dashed":true}},"Conditionnement---DechetsDeConditionnement":{"idLink":"Conditionnement---DechetsDeConditionnement","idSource":"Conditionnement","idTarget":"DechetsDeConditionnement","value":{"value":10,"display_value":"","tags":{"Type de flux":["physique"]},"extension":{}},"colorTag":"no_colormap","style":"default","local":{"dashed":false,"recycling":false}},"MachineDePreproduction2---Preproduit2":{"idLink":"MachineDePreproduction2---Preproduit2","idSource":"MachineDePreproduction2","idTarget":"Preproduit2","value":{"value":"","display_value":"","tags":{"Type de flux":["physique"]},"extension":{}},"colorTag":"no_colormap","style":"default","local":{"dashed":true,"recycling":false}},"Preproduit2---MachineDeProduction2":{"idLink":"Preproduit2---MachineDeProduction2","idSource":"Preproduit2","idTarget":"MachineDeProduction2","value":{"value":"","display_value":"","tags":{"Type de flux":["physique"]},"extension":{}},"colorTag":"no_colormap","style":"default","local":{"dashed":true,"recycling":true,"left_horiz_shift":0,"right_horiz_shift":0,"vert_shift":-40.78076171875}},"Energie---MachineDePreproduction2":{"idLink":"Energie---MachineDePreproduction2","idSource":"Energie","idTarget":"MachineDePreproduction2","value":{"value":"","display_value":"","tags":{"Type de flux":["physique"]},"extension":{}},"colorTag":"no_colormap","style":"default","local":{"dashed":true,"recycling":false}},"EquipeTechnique2---MachineDePreproduction2":{"idLink":"EquipeTechnique2---MachineDePreproduction2","idSource":"EquipeTechnique2","idTarget":"MachineDePreproduction2","value":{"value":"","display_value":"","tags":{"Type de flux":["physique"]},"extension":{}},"colorTag":"no_colormap","style":"default","local":{"dashed":true,"recycling":false}},"MachineDeProduction2---Produit2Defectueux":{"idLink":"MachineDeProduction2---Produit2Defectueux","idSource":"MachineDeProduction2","idTarget":"Produit2Defectueux","value":{"value":"","display_value":"","tags":{"Type de flux":["physique"]},"extension":{}},"colorTag":"no_colormap","style":"default","local":{"dashed":true,"recycling":false}},"MachineDeProduction1---Produit1Defectueux":{"idLink":"MachineDeProduction1---Produit1Defectueux","idSource":"MachineDeProduction1","idTarget":"Produit1Defectueux","value":{"value":"","display_value":"","tags":{"Type de flux":["physique"]},"extension":{}},"colorTag":"no_colormap","style":"default","local":{"dashed":true,"recycling":false}},"MachineDeProduction2---DechetsIndustriels":{"idLink":"MachineDeProduction2---DechetsIndustriels","idSource":"MachineDeProduction2","idTarget":"DechetsIndustriels","value":{"value":"","display_value":"","tags":{"Type de flux":["physique"]},"extension":{}},"colorTag":"no_colormap","style":"default","local":{"dashed":true,"recycling":false}},"MachineDeProduction1---DechetsIndustriels":{"idLink":"MachineDeProduction1---DechetsIndustriels","idSource":"MachineDeProduction1","idTarget":"DechetsIndustriels","value":{"value":"","display_value":"","tags":{"Type de flux":["physique"]},"extension":{}},"colorTag":"no_colormap","style":"default","local":{"dashed":true,"recycling":false}},"Stockage---Transport":{"idLink":"Stockage---Transport","idSource":"Stockage","idTarget":"Transport","value":{"value":"","display_value":"","tags":{"Type de flux":["physique"]},"extension":{}},"colorTag":"no_colormap","style":"default","local":{"dashed":true,"recycling":false}},"MatierePremiere---MoyensDeProduction":{"idLink":"MatierePremiere---MoyensDeProduction","idSource":"MatierePremiere","idTarget":"MoyensDeProduction","value":{"value":"","display_value":"","tags":{"Type de flux":[]},"extension":{}},"colorTag":"no_colormap","style":"default","local":{"dashed":true}},"MatierePremiere---MachineDeProduction1":{"idLink":"MatierePremiere---MachineDeProduction1","idSource":"MatierePremiere","idTarget":"MachineDeProduction1","value":{"value":"","display_value":"","tags":{"Type de flux":[]},"extension":{}},"colorTag":"no_colormap","style":"default","local":{"dashed":true}},"MatierePremiere---MachineDeProduction2":{"idLink":"MatierePremiere---MachineDeProduction2","idSource":"MatierePremiere","idTarget":"MachineDeProduction2","value":{"value":"","display_value":"","tags":{"Type de flux":[]},"extension":{}},"colorTag":"no_colormap","style":"default","local":{"dashed":true}},"MatierePremiere---MachineDePreproduction2":{"idLink":"MatierePremiere---MachineDePreproduction2","idSource":"MatierePremiere","idTarget":"MachineDePreproduction2","value":{"value":"","display_value":"","tags":{"Type de flux":[]},"extension":{}},"colorTag":"no_colormap","style":"default","local":{"dashed":true}},"RessourcesHumaines---MachineDeProduction1":{"idLink":"RessourcesHumaines---MachineDeProduction1","idSource":"RessourcesHumaines","idTarget":"MachineDeProduction1","value":{"value":"","display_value":"","tags":{"Type de flux":[]},"extension":{}},"colorTag":"no_colormap","style":"default","local":{"dashed":true}},"RessourcesHumaines---MachineDeProduction2":{"idLink":"RessourcesHumaines---MachineDeProduction2","idSource":"RessourcesHumaines","idTarget":"MachineDeProduction2","value":{"value":"","display_value":"","tags":{"Type de flux":[]},"extension":{}},"colorTag":"no_colormap","style":"default","local":{"dashed":true}},"RessourcesHumaines---MachineDePreproduction2":{"idLink":"RessourcesHumaines---MachineDePreproduction2","idSource":"RessourcesHumaines","idTarget":"MachineDePreproduction2","value":{"value":"","display_value":"","tags":{"Type de flux":[]},"extension":{}},"colorTag":"no_colormap","style":"default","local":{"dashed":true}},"MachineDeProduction1---Produits":{"idLink":"MachineDeProduction1---Produits","idSource":"MachineDeProduction1","idTarget":"Produits","value":{"value":"","display_value":"","tags":{"Type de flux":[]},"extension":{}},"colorTag":"no_colormap","style":"default","local":{"dashed":true,"recycling":false}},"MachineDeProduction2---Produits":{"idLink":"MachineDeProduction2---Produits","idSource":"MachineDeProduction2","idTarget":"Produits","value":{"value":"","display_value":"","tags":{"Type de flux":[]},"extension":{}},"colorTag":"no_colormap","style":"default","local":{"dashed":true,"recycling":false}},"Produits---MachineDeProduction2":{"idLink":"Produits---MachineDeProduction2","idSource":"Produits","idTarget":"MachineDeProduction2","value":{"value":"","display_value":"","tags":{"Type de flux":[]},"extension":{}},"colorTag":"no_colormap","style":"default","local":{"dashed":true}},"MachineDePreproduction2---Produits":{"idLink":"MachineDePreproduction2---Produits","idSource":"MachineDePreproduction2","idTarget":"Produits","value":{"value":"","display_value":"","tags":{"Type de flux":[]},"extension":{}},"colorTag":"no_colormap","style":"default","local":{"dashed":true,"recycling":false}},"MachineDeProduction2---DechetsDeProduction":{"idLink":"MachineDeProduction2---DechetsDeProduction","idSource":"MachineDeProduction2","idTarget":"DechetsDeProduction","value":{"value":"","display_value":"","tags":{"Type de flux":[]},"extension":{}},"colorTag":"no_colormap","style":"default","local":{"dashed":true,"recycling":false}},"MachineDeProduction1---DechetsDeProduction":{"idLink":"MachineDeProduction1---DechetsDeProduction","idSource":"MachineDeProduction1","idTarget":"DechetsDeProduction","value":{"value":"","display_value":"","tags":{"Type de flux":[]},"extension":{}},"colorTag":"no_colormap","style":"default","local":{"dashed":true,"recycling":false}},"MachineDeProduction2---Dechets":{"idLink":"MachineDeProduction2---Dechets","idSource":"MachineDeProduction2","idTarget":"Dechets","value":{"value":"","display_value":"","tags":{"Type de flux":[]},"extension":{}},"colorTag":"no_colormap","style":"default","local":{"dashed":true,"recycling":false}},"MachineDeProduction1---Dechets":{"idLink":"MachineDeProduction1---Dechets","idSource":"MachineDeProduction1","idTarget":"Dechets","value":{"value":"","display_value":"","tags":{"Type de flux":[]},"extension":{}},"colorTag":"no_colormap","style":"default","local":{"dashed":true,"recycling":false}},"Conditionnement---Dechets":{"idLink":"Conditionnement---Dechets","idSource":"Conditionnement","idTarget":"Dechets","value":{"value":"","display_value":"","tags":{"Type de flux":[]},"extension":{}},"colorTag":"no_colormap","style":"default","local":{"dashed":true,"recycling":false}},"Production---Produit1":{"idLink":"Production---Produit1","idSource":"Production","idTarget":"Produit1","value":{"value":"","display_value":"","tags":{"Type de flux":[]},"extension":{}},"colorTag":"no_colormap","style":"default","local":{"dashed":true}},"Production---Produit1Defectueux":{"idLink":"Production---Produit1Defectueux","idSource":"Production","idTarget":"Produit1Defectueux","value":{"value":"","display_value":"","tags":{"Type de flux":[]},"extension":{}},"colorTag":"no_colormap","style":"default","local":{"dashed":true}},"Production---DechetsIndustriels":{"idLink":"Production---DechetsIndustriels","idSource":"Production","idTarget":"DechetsIndustriels","value":{"value":25,"display_value":"","tags":{"Type de flux":[]},"extension":{}},"colorTag":"no_colormap","style":"default","local":{"dashed":false}},"Production---DechetsDeProduction":{"idLink":"Production---DechetsDeProduction","idSource":"Production","idTarget":"DechetsDeProduction","value":{"value":35,"display_value":"","tags":{"Type de flux":[]},"extension":{}},"colorTag":"no_colormap","style":"default","local":{"dashed":false}},"Production---Dechets":{"idLink":"Production---Dechets","idSource":"Production","idTarget":"Dechets","value":{"value":"","display_value":"","tags":{"Type de flux":[]},"extension":{}},"colorTag":"no_colormap","style":"default","local":{"dashed":true}},"ComposantA---Production":{"idLink":"ComposantA---Production","idSource":"ComposantA","idTarget":"Production","value":{"value":60,"display_value":"","tags":{"Type de flux":[]},"extension":{}},"colorTag":"no_colormap","style":"default","local":{"dashed":false,"recycling":false}},"ComposantB---Production":{"idLink":"ComposantB---Production","idSource":"ComposantB","idTarget":"Production","value":{"value":40,"display_value":"","tags":{"Type de flux":[]},"extension":{}},"colorTag":"no_colormap","style":"default","local":{"dashed":false,"recycling":false}},"MatierePremiereX---Production":{"idLink":"MatierePremiereX---Production","idSource":"MatierePremiereX","idTarget":"Production","value":{"value":70,"display_value":"","tags":{"Type de flux":[]},"extension":{}},"colorTag":"no_colormap","style":"default","local":{"dashed":false,"recycling":false}},"EquipeTechnique1---Production":{"idLink":"EquipeTechnique1---Production","idSource":"EquipeTechnique1","idTarget":"Production","value":{"value":"","display_value":"","tags":{"Type de flux":[]},"extension":{}},"colorTag":"no_colormap","style":"default","local":{"dashed":true,"recycling":false}},"Production---Preproduit2":{"idLink":"Production---Preproduit2","idSource":"Production","idTarget":"Preproduit2","value":{"value":"","display_value":"","tags":{"Type de flux":[]},"extension":{}},"colorTag":"no_colormap","style":"default","local":{"dashed":true}},"MatierePremiereY---Production":{"idLink":"MatierePremiereY---Production","idSource":"MatierePremiereY","idTarget":"Production","value":{"value":30,"display_value":"","tags":{"Type de flux":[]},"extension":{}},"colorTag":"no_colormap","style":"default","local":{"dashed":false,"recycling":false}},"EquipeTechnique2---Production":{"idLink":"EquipeTechnique2---Production","idSource":"EquipeTechnique2","idTarget":"Production","value":{"value":"","display_value":"","tags":{"Type de flux":[]},"extension":{}},"colorTag":"no_colormap","style":"default","local":{"dashed":true,"recycling":false}},"Production---Produit2":{"idLink":"Production---Produit2","idSource":"Production","idTarget":"Produit2","value":{"value":"","display_value":"","tags":{"Type de flux":[]},"extension":{}},"colorTag":"no_colormap","style":"default","local":{"dashed":true}},"Production---Produit2Defectueux":{"idLink":"Production---Produit2Defectueux","idSource":"Production","idTarget":"Produit2Defectueux","value":{"value":"","display_value":"","tags":{"Type de flux":[]},"extension":{}},"colorTag":"no_colormap","style":"default","local":{"dashed":true}},"Preproduit2---Production":{"idLink":"Preproduit2---Production","idSource":"Preproduit2","idTarget":"Production","value":{"value":"","display_value":"","tags":{"Type de flux":[]},"extension":{}},"colorTag":"no_colormap","style":"default","local":{"dashed":true,"recycling":false}},"Produits---Production":{"idLink":"Produits---Production","idSource":"Produits","idTarget":"Production","value":{"value":"","display_value":"","tags":{"Type de flux":[]},"extension":{}},"colorTag":"no_colormap","style":"default","local":{"dashed":true}},"MoyensDeProduction---Produits":{"idLink":"MoyensDeProduction---Produits","idSource":"MoyensDeProduction","idTarget":"Produits","value":{"value":"","display_value":"","tags":{"Type de flux":[]},"extension":{}},"colorTag":"no_colormap","style":"default","local":{"dashed":true}},"MoyensDeProduction---Produit1":{"idLink":"MoyensDeProduction---Produit1","idSource":"MoyensDeProduction","idTarget":"Produit1","value":{"value":"","display_value":"","tags":{"Type de flux":[]},"extension":{}},"colorTag":"no_colormap","style":"default","local":{"dashed":true}},"MoyensDeProduction---Produit1Defectueux":{"idLink":"MoyensDeProduction---Produit1Defectueux","idSource":"MoyensDeProduction","idTarget":"Produit1Defectueux","value":{"value":"","display_value":"","tags":{"Type de flux":[]},"extension":{}},"colorTag":"no_colormap","style":"default","local":{"dashed":true}},"MoyensDeProduction---DechetsIndustriels":{"idLink":"MoyensDeProduction---DechetsIndustriels","idSource":"MoyensDeProduction","idTarget":"DechetsIndustriels","value":{"value":"","display_value":"","tags":{"Type de flux":[]},"extension":{}},"colorTag":"no_colormap","style":"default","local":{"dashed":true}},"MoyensDeProduction---Preproduit2":{"idLink":"MoyensDeProduction---Preproduit2","idSource":"MoyensDeProduction","idTarget":"Preproduit2","value":{"value":"","display_value":"","tags":{"Type de flux":[]},"extension":{}},"colorTag":"no_colormap","style":"default","local":{"dashed":true}},"MoyensDeProduction---Produit2":{"idLink":"MoyensDeProduction---Produit2","idSource":"MoyensDeProduction","idTarget":"Produit2","value":{"value":"","display_value":"","tags":{"Type de flux":[]},"extension":{}},"colorTag":"no_colormap","style":"default","local":{"dashed":true}},"MoyensDeProduction---Produit2Defectueux":{"idLink":"MoyensDeProduction---Produit2Defectueux","idSource":"MoyensDeProduction","idTarget":"Produit2Defectueux","value":{"value":"","display_value":"","tags":{"Type de flux":[]},"extension":{}},"colorTag":"no_colormap","style":"default","local":{"dashed":true}},"RessourcesHumaines---MoyensDeProduction":{"idLink":"RessourcesHumaines---MoyensDeProduction","idSource":"RessourcesHumaines","idTarget":"MoyensDeProduction","value":{"value":"","display_value":"","tags":{"Type de flux":[]},"extension":{}},"colorTag":"no_colormap","style":"default","local":{"dashed":true}},"EquipeTechnique1---MoyensDeProduction":{"idLink":"EquipeTechnique1---MoyensDeProduction","idSource":"EquipeTechnique1","idTarget":"MoyensDeProduction","value":{"value":"","display_value":"","tags":{"Type de flux":[]},"extension":{}},"colorTag":"no_colormap","style":"default","local":{"dashed":true,"recycling":false}},"EquipeTechnique2---MoyensDeProduction":{"idLink":"EquipeTechnique2---MoyensDeProduction","idSource":"EquipeTechnique2","idTarget":"MoyensDeProduction","value":{"value":"","display_value":"","tags":{"Type de flux":[]},"extension":{}},"colorTag":"no_colormap","style":"default","local":{"dashed":true,"recycling":false}},"Preproduit2---MoyensDeProduction":{"idLink":"Preproduit2---MoyensDeProduction","idSource":"Preproduit2","idTarget":"MoyensDeProduction","value":{"value":"","display_value":"","tags":{"Type de flux":[]},"extension":{}},"colorTag":"no_colormap","style":"default","local":{"dashed":true,"recycling":false}},"Produits---MoyensDeProduction":{"idLink":"Produits---MoyensDeProduction","idSource":"Produits","idTarget":"MoyensDeProduction","value":{"value":"","display_value":"","tags":{"Type de flux":[]},"extension":{}},"colorTag":"no_colormap","style":"default","local":{"dashed":true,"recycling":true,"vert_shift":-146.2139129638672,"left_horiz_shift":0,"right_horiz_shift":-1.0392883300781364}},"MoyensDeProduction---ProduitsConditionnes":{"idLink":"MoyensDeProduction---ProduitsConditionnes","idSource":"MoyensDeProduction","idTarget":"ProduitsConditionnes","value":{"value":"","display_value":"","tags":{"Type de flux":[]},"extension":{}},"colorTag":"no_colormap","style":"default","local":{"dashed":true}},"MoyensDeProduction---DechetsDeConditionnement":{"idLink":"MoyensDeProduction---DechetsDeConditionnement","idSource":"MoyensDeProduction","idTarget":"DechetsDeConditionnement","value":{"value":"","display_value":"","tags":{"Type de flux":[]},"extension":{}},"colorTag":"no_colormap","style":"default","local":{"dashed":true}},"EquipeLogistique---MoyensDeProduction":{"idLink":"EquipeLogistique---MoyensDeProduction","idSource":"EquipeLogistique","idTarget":"MoyensDeProduction","value":{"value":"","display_value":"","tags":{"Type de flux":[]},"extension":{}},"colorTag":"no_colormap","style":"default","local":{"dashed":true,"recycling":false}},"Produit1---MoyensDeProduction":{"idLink":"Produit1---MoyensDeProduction","idSource":"Produit1","idTarget":"MoyensDeProduction","value":{"value":"","display_value":"","tags":{"Type de flux":[]},"extension":{}},"colorTag":"no_colormap","style":"default","local":{"dashed":true,"recycling":false}},"Produit2---MoyensDeProduction":{"idLink":"Produit2---MoyensDeProduction","idSource":"Produit2","idTarget":"MoyensDeProduction","value":{"value":"","display_value":"","tags":{"Type de flux":[]},"extension":{}},"colorTag":"no_colormap","style":"default","local":{"dashed":true,"recycling":false}},"Emballages---MoyensDeProduction":{"idLink":"Emballages---MoyensDeProduction","idSource":"Emballages","idTarget":"MoyensDeProduction","value":{"value":"","display_value":"","tags":{"Type de flux":[]},"extension":{}},"colorTag":"no_colormap","style":"default","local":{"dashed":true}},"FilmDemballage---MoyensDeProduction":{"idLink":"FilmDemballage---MoyensDeProduction","idSource":"FilmDemballage","idTarget":"MoyensDeProduction","value":{"value":"","display_value":"","tags":{"Type de flux":[]},"extension":{}},"colorTag":"no_colormap","style":"default","local":{"dashed":true,"recycling":false}},"Palettes---MoyensDeProduction":{"idLink":"Palettes---MoyensDeProduction","idSource":"Palettes","idTarget":"MoyensDeProduction","value":{"value":"","display_value":"","tags":{"Type de flux":[]},"extension":{}},"colorTag":"no_colormap","style":"default","local":{"dashed":true,"recycling":false}},"link98":{"idSource":"node34","idTarget":"MachineDeProduction2","idLink":"link98","value":{"value":100,"display_value":"","tags":{"Type de flux":["physique"]},"extension":{}},"colorTag":"","style":"default","local":{"dashed":false}},"link99":{"idSource":"Energie","idTarget":"Conditionnement","idLink":"link99","value":{"value":"","display_value":"","tags":{"Type de flux":[]},"extension":{}},"colorTag":"","style":"default","local":{"dashed":true}}},"user_scale":201,"accordeonToShow":["MEP","EN","EF"],"width":2142.868682861328,"height":990,"linkZIndex":["MatierePremiere---Production","ComposantA---MoyensDeProduction","ComposantA---MachineDeProduction1","ComposantB---MoyensDeProduction","ComposantB---MachineDeProduction1","MatierePremiereX---MoyensDeProduction","MatierePremiereX---MachineDeProduction1","ComposantB---MachineDeProduction2","MatierePremiereX---MachineDePreproduction2","MatierePremiereY---MoyensDeProduction","MatierePremiereY---MachineDePreproduction2","Energie---MoyensDeProduction","Energie---Production","Energie---MachineDeProduction1","Energie---MachineDeProduction2","RessourcesHumaines---Production","EquipeTechnique1---MachineDeProduction1","EquipeTechnique2---MachineDeProduction2","RessourcesHumaines---Conditionnement","EquipeLogistique---Conditionnement","Production---Produits","MachineDeProduction1---Produit1","MachineDeProduction2---Produit2","Produits---Conditionnement","Produit1---Conditionnement","Produit2---Conditionnement","Emballages---Conditionnement","FilmDemballage---Conditionnement","Palettes---Conditionnement","Conditionnement---ProduitsConditionnes","ProduitsConditionnes---Stockage","ProduitsConditionnes---Transport","CamionsTransport---Transport","Transport---ProduitsChezClient","MoyensDeProduction---Dechets","MoyensDeProduction---DechetsDeProduction","Conditionnement---DechetsDeConditionnement","MachineDePreproduction2---Preproduit2","Preproduit2---MachineDeProduction2","Energie---MachineDePreproduction2","EquipeTechnique2---MachineDePreproduction2","MachineDeProduction2---Produit2Defectueux","MachineDeProduction1---Produit1Defectueux","MachineDeProduction2---DechetsIndustriels","MachineDeProduction1---DechetsIndustriels","Stockage---Transport","MatierePremiere---MoyensDeProduction","MatierePremiere---MachineDeProduction1","MatierePremiere---MachineDeProduction2","MatierePremiere---MachineDePreproduction2","RessourcesHumaines---MachineDeProduction1","RessourcesHumaines---MachineDeProduction2","RessourcesHumaines---MachineDePreproduction2","MachineDeProduction1---Produits","MachineDeProduction2---Produits","Produits---MachineDeProduction2","MachineDePreproduction2---Produits","MachineDeProduction2---DechetsDeProduction","MachineDeProduction1---DechetsDeProduction","MachineDeProduction2---Dechets","MachineDeProduction1---Dechets","Conditionnement---Dechets","Production---Produit1","Production---Produit1Defectueux","Production---DechetsIndustriels","Production---DechetsDeProduction","Production---Dechets","ComposantA---Production","ComposantB---Production","MatierePremiereX---Production","EquipeTechnique1---Production","Production---Preproduit2","MatierePremiereY---Production","EquipeTechnique2---Production","Production---Produit2","Production---Produit2Defectueux","Preproduit2---Production","Produits---Production","MoyensDeProduction---Produits","MoyensDeProduction---Produit1","MoyensDeProduction---Produit1Defectueux","MoyensDeProduction---DechetsIndustriels","MoyensDeProduction---Preproduit2","MoyensDeProduction---Produit2","MoyensDeProduction---Produit2Defectueux","RessourcesHumaines---MoyensDeProduction","EquipeTechnique1---MoyensDeProduction","EquipeTechnique2---MoyensDeProduction","Preproduit2---MoyensDeProduction","Produits---MoyensDeProduction","MoyensDeProduction---ProduitsConditionnes","MoyensDeProduction---DechetsDeConditionnement","EquipeLogistique---MoyensDeProduction","Produit1---MoyensDeProduction","Produit2---MoyensDeProduction","Emballages---MoyensDeProduction","FilmDemballage---MoyensDeProduction","Palettes---MoyensDeProduction","link98","link99"],"h_space":200,"v_space":50,"show_structure":"reconciled","fit_screen":false,"left_shift":0,"right_shift":1,"display_style":{"filter":0,"filter_label":0,"null_flux":false,"font_family":["Arial,sans-serif","Helvetica,sans-serif","Verdana,sans-serif","Calibri,sans-serif","Noto,sans-serif","Lucida Sans,sans-serif","Gill Sans,sans-serif","Century Gothic,sans-serif","Candara,sans-serif","Futara,sans-serif","Franklin Gothic Medium,sans-serif","Trebuchet MS,sans-serif","Geneva,sans-serif","Segoe UI,sans-serif","Optima,sans-serif","Avanta Garde,sans-serif","Times New Roman,serif","Big Caslon,serif","Bodoni MT,serif","Book Antiqua,serif","Bookman,serif","New Century Schoolbook,serif","Calisto MT,serif","Cambria,serif","Didot,serif","Garamond,serif","Georgia,serif","Goudy Old Style,serif","Hoefler Text,serif","Lucida Bright,serif","Palatino,serif","Perpetua,serif","Rockwell,serif","Rockwell Extra Bold,serif","Baskerville,serif","Consolas,monospace","Courier,monospace","Courier New,monospace","Lucida Console,monospace","Lucidatypewriter,monospace","Lucida Sans Typewriter,monospace","Monaco,monospace","Andale Mono,monospace","Comic Sans,cursive","Comic Sans MS,cursive","Apple Chancery,cursive","Zapf Chancery,cursive","Bradley Hand,cursive","Brush Script MT,cursive","Brush Script Std,cursive","Snell Roundhan,cursive","URW Chancery,cursive","Coronet script,cursive","Florence,cursive","Parkavenue,cursive"]},"grid_square_size":50,"grid_visible":true,"nodeTags":{"Responsabilité":{"group_name":"Responsabilité","show_legend":false,"tags":{"interne":{"name":"interne","selected":true,"color":"#000083"},"externe":{"name":"externe","selected":true,"color":"#ffff00"}},"banner":"multi","activated":true,"siblings":[],"color_map":"jet"},"Type de noeud":{"group_name":"Type de noeud","show_legend":false,"tags":{"produit":{"name":"produit","selected":true,"color":"#000083","shape":"ellipse"},"secteur":{"name":"secteur","selected":true,"color":"#05ffff","shape":"rect"},"echange":{"name":"echange","selected":true,"color":"#fc5500","shape":"rect"}},"banner":"none","activated":true,"siblings":[],"color_map":"jet"}},"dataTags":{},"fluxTags":{"Type de flux":{"group_name":"Type de flux","show_legend":false,"tags":{"monétaire":{"name":"monétaire","selected":true,"color":"#000083"},"physique":{"name":"physique","selected":true,"color":"#ffff00"}},"banner":"multi","activated":true,"siblings":[],"color_map":"jet"}},"levelTags":{"Primaire":{"group_name":"Primaire","show_legend":false,"tags":{"1":{"name":"1","selected":false,"color":"#000083"},"2":{"name":"2","selected":false,"color":"#05ffff"},"3":{"name":"3","selected":true,"color":"#fc5500"}},"banner":"level","activated":true,"color_map":"jet","siblings":[]}},"colorMap":"no_colormap","legend_width":180,"legend_position":[839.513334274292,192.9893035888672],"mask_legend":false,"display_legend_scale":false,"legend_police":16,"node_label_separator":" - ","style_node":{"default":{"idNode":"default","name":"Style par défaut","shape":"rect","shape_visible":true,"label_visible":true,"node_width":40,"node_height":40,"color":"#a9a9a9","colorSustainable":false,"not_to_scale":false,"not_to_scale_direction":"right","font_family":"Cormorant","font_size":14,"uppercase":false,"bold":false,"italic":false,"label_vert":"bottom","label_horiz":"middle","label_background":false,"show_value":false,"label_vert_valeur":"top","label_horiz_valeur":"middle","value_font_size":14,"label_box_width":110,"label_color":false}},"style_link":{"default":{"idLink":"default","name":"Style par défaut","color":"#a9a9a9","recycling":false,"curved":true,"arrow":true,"text_color":"black","label_position":"middle","orthogonal_label_position":"middle","curvature":0.5,"label_visible":true,"label_on_path":true,"label_font_size":20,"orientation":"hh","left_horiz_shift":0.05,"right_horiz_shift":0.95,"vert_shift":0,"opacity":0.85,"to_precision":false,"scientific_precision":5,"arrow_size":10,"font_family":"Arial,serif","label_unit_visible":false,"label_unit":"","custom_digit":false,"nb_digit":0,"dashed":false}},"is_catalog":false,"view":[],"current_view":"none","labels":{},"icon_catalog":{},"unitary_node":[],"background_image":"","process_transfo_ref":{}}</t>
  </si>
  <si>
    <t>Rebus</t>
  </si>
  <si>
    <t>rebus</t>
  </si>
  <si>
    <t xml:space="preserve">Rebus </t>
  </si>
  <si>
    <t>Produits défectueux</t>
  </si>
  <si>
    <t xml:space="preserve">Distance moyenne 500km. </t>
  </si>
  <si>
    <t>Composant utilisé exclusivement pour le produit 1</t>
  </si>
  <si>
    <t>Composant utilisé pour le produit 1 et le produit 2</t>
  </si>
  <si>
    <t>Composant utilisé exclusivement pour le pré-produit 2</t>
  </si>
  <si>
    <t xml:space="preserve">Energie electrique provenant du réseau. </t>
  </si>
  <si>
    <t>Equipe technique en charge du fonctionnement de la production</t>
  </si>
  <si>
    <t>Equipe technique en charge de la production du produit 1</t>
  </si>
  <si>
    <t>Equipe technique en charge de la production du produit 2</t>
  </si>
  <si>
    <t>Equipe en charge de la préparation du conditionnement pour l'envoi aux clients</t>
  </si>
  <si>
    <t>Produits de l'entreprise</t>
  </si>
  <si>
    <t>Produit entrée de gamme</t>
  </si>
  <si>
    <t>Produit gamme professionnelle</t>
  </si>
  <si>
    <t>Etape intermédiaire à la production du produit 2</t>
  </si>
  <si>
    <t xml:space="preserve">Produit prêt à l'envoi chez un client. </t>
  </si>
  <si>
    <t xml:space="preserve">Materiel necessaire à la préparation des envois chez les clients. </t>
  </si>
  <si>
    <t xml:space="preserve">Protection des envois. Rouleaux de 100m = 10kg.  20m d'emballage = 1 palette. </t>
  </si>
  <si>
    <t xml:space="preserve">Pour chargement en camion. Palette = 1t max de marchandise.  200 palettes disponibles au maximum. </t>
  </si>
  <si>
    <t>Déchets issus de la production</t>
  </si>
  <si>
    <t>Déchets générés par les processus de fabrication</t>
  </si>
  <si>
    <t xml:space="preserve">Produits non-conformes. </t>
  </si>
  <si>
    <t xml:space="preserve">Déchets générés par la préparation des envois. </t>
  </si>
  <si>
    <t>Emissions equivalentes en tonnes de CO2</t>
  </si>
  <si>
    <t>La machine utilisée pour le conditionnement. Puissance = 1000W.</t>
  </si>
  <si>
    <t xml:space="preserve">Benne à produits non-conformes. </t>
  </si>
  <si>
    <t>Ensemble de moyens permettant la production pour des clients</t>
  </si>
  <si>
    <t xml:space="preserve">Ensemble de moyens permettant la fabrication des produits. </t>
  </si>
  <si>
    <t xml:space="preserve">La machine utilisée pour la fabrication du produit 1. Puissance = 1500W. </t>
  </si>
  <si>
    <t>La machine utilisée pour la fabrication du pré-produit 2. Puissance = 750W</t>
  </si>
  <si>
    <t xml:space="preserve">La machine utilisée pour la finalisation du produit 2. Puissance = 2000W.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</si>
</sst>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</font>
    <font>
      <sz val="11"/>
      <color rgb="FF000000"/>
      <name val="Calibri"/>
    </font>
    <font>
      <sz val="8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9BBB59"/>
      </patternFill>
    </fill>
    <fill>
      <patternFill patternType="solid">
        <fgColor rgb="FFFFFFFF"/>
      </patternFill>
    </fill>
    <fill>
      <patternFill patternType="solid">
        <fgColor rgb="FF4F81BD"/>
      </patternFill>
    </fill>
    <fill>
      <patternFill patternType="solid">
        <fgColor rgb="FFFFFFFF"/>
      </patternFill>
    </fill>
    <fill>
      <patternFill patternType="solid">
        <fgColor rgb="FFC4D5E9"/>
      </patternFill>
    </fill>
    <fill>
      <patternFill patternType="solid">
        <fgColor rgb="FF8AABD3"/>
      </patternFill>
    </fill>
    <fill>
      <patternFill patternType="solid">
        <fgColor rgb="FFCFCFCF"/>
      </patternFill>
    </fill>
    <fill>
      <patternFill patternType="solid">
        <fgColor rgb="FF87A9D2"/>
      </patternFill>
    </fill>
    <fill>
      <patternFill patternType="solid">
        <fgColor rgb="FF8064A2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dashed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dash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textRotation="90"/>
    </xf>
    <xf numFmtId="0" fontId="1" fillId="6" borderId="4" xfId="0" applyFont="1" applyFill="1" applyBorder="1" applyAlignment="1">
      <alignment horizontal="left" textRotation="90"/>
    </xf>
    <xf numFmtId="0" fontId="1" fillId="7" borderId="4" xfId="0" applyFont="1" applyFill="1" applyBorder="1" applyAlignment="1">
      <alignment horizontal="left" textRotation="90"/>
    </xf>
    <xf numFmtId="0" fontId="1" fillId="5" borderId="5" xfId="0" applyFont="1" applyFill="1" applyBorder="1" applyAlignment="1">
      <alignment horizontal="right" vertical="center" indent="1"/>
    </xf>
    <xf numFmtId="0" fontId="2" fillId="8" borderId="6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right" vertical="center" indent="1"/>
    </xf>
    <xf numFmtId="0" fontId="2" fillId="9" borderId="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right" vertical="center" indent="1"/>
    </xf>
    <xf numFmtId="0" fontId="1" fillId="10" borderId="1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0" fillId="11" borderId="0" xfId="0" applyFill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FCFCF"/>
      <rgbColor rgb="FF4F81BD"/>
      <rgbColor rgb="FF87A9D2"/>
      <rgbColor rgb="FF993366"/>
      <rgbColor rgb="FFFFFFCC"/>
      <rgbColor rgb="FFCCFFFF"/>
      <rgbColor rgb="FF660066"/>
      <rgbColor rgb="FFFF8080"/>
      <rgbColor rgb="FF0066CC"/>
      <rgbColor rgb="FFC4D5E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8064A2"/>
      <rgbColor rgb="FF8AABD3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BBB59"/>
  </sheetPr>
  <dimension ref="A1:F4"/>
  <sheetViews>
    <sheetView workbookViewId="0"/>
  </sheetViews>
  <sheetFormatPr baseColWidth="10" defaultColWidth="8.85546875" defaultRowHeight="15" x14ac:dyDescent="0.25"/>
  <cols>
    <col min="1" max="1" width="22" customWidth="1"/>
    <col min="2" max="2" width="16" customWidth="1"/>
    <col min="3" max="3" width="31" customWidth="1"/>
    <col min="4" max="4" width="18" customWidth="1"/>
    <col min="5" max="5" width="16" customWidth="1"/>
    <col min="6" max="6" width="31" customWidth="1"/>
  </cols>
  <sheetData>
    <row r="1" spans="1:6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5" customHeight="1" x14ac:dyDescent="0.25">
      <c r="A2" s="2" t="s">
        <v>6</v>
      </c>
      <c r="B2" s="2" t="s">
        <v>7</v>
      </c>
      <c r="C2" s="2" t="s">
        <v>8</v>
      </c>
      <c r="D2" s="2">
        <v>0</v>
      </c>
      <c r="E2" s="2"/>
      <c r="F2" s="2" t="s">
        <v>9</v>
      </c>
    </row>
    <row r="3" spans="1:6" ht="15" customHeight="1" x14ac:dyDescent="0.25">
      <c r="A3" s="2" t="s">
        <v>10</v>
      </c>
      <c r="B3" s="2" t="s">
        <v>7</v>
      </c>
      <c r="C3" s="2" t="s">
        <v>11</v>
      </c>
      <c r="D3" s="2">
        <v>0</v>
      </c>
      <c r="E3" s="2"/>
      <c r="F3" s="2" t="s">
        <v>12</v>
      </c>
    </row>
    <row r="4" spans="1:6" ht="15" customHeight="1" x14ac:dyDescent="0.25">
      <c r="A4" s="2" t="s">
        <v>13</v>
      </c>
      <c r="B4" s="2" t="s">
        <v>14</v>
      </c>
      <c r="C4" s="2" t="s">
        <v>15</v>
      </c>
      <c r="D4" s="2">
        <v>0</v>
      </c>
      <c r="E4" s="2"/>
      <c r="F4" s="2" t="s">
        <v>16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E28"/>
  <sheetViews>
    <sheetView workbookViewId="0">
      <selection activeCell="F27" sqref="F27"/>
    </sheetView>
  </sheetViews>
  <sheetFormatPr baseColWidth="10" defaultColWidth="8.85546875" defaultRowHeight="15" x14ac:dyDescent="0.25"/>
  <cols>
    <col min="1" max="1" width="13" customWidth="1"/>
    <col min="2" max="2" width="34" customWidth="1"/>
    <col min="3" max="3" width="19" customWidth="1"/>
    <col min="4" max="4" width="22" customWidth="1"/>
    <col min="5" max="5" width="73.28515625" customWidth="1"/>
  </cols>
  <sheetData>
    <row r="1" spans="1:5" ht="15" customHeight="1" thickBot="1" x14ac:dyDescent="0.3">
      <c r="A1" s="3" t="s">
        <v>17</v>
      </c>
      <c r="B1" s="3" t="s">
        <v>18</v>
      </c>
      <c r="C1" s="3" t="s">
        <v>19</v>
      </c>
      <c r="D1" s="3" t="s">
        <v>6</v>
      </c>
      <c r="E1" s="3" t="s">
        <v>49</v>
      </c>
    </row>
    <row r="2" spans="1:5" ht="15" customHeight="1" thickTop="1" x14ac:dyDescent="0.25">
      <c r="A2" s="4">
        <v>1</v>
      </c>
      <c r="B2" s="4" t="s">
        <v>20</v>
      </c>
      <c r="C2" s="2">
        <v>0</v>
      </c>
      <c r="D2" s="2" t="s">
        <v>21</v>
      </c>
    </row>
    <row r="3" spans="1:5" ht="15" customHeight="1" x14ac:dyDescent="0.25">
      <c r="A3" s="5">
        <v>2</v>
      </c>
      <c r="B3" s="5" t="s">
        <v>22</v>
      </c>
      <c r="C3" s="2">
        <v>0</v>
      </c>
      <c r="D3" s="2" t="s">
        <v>21</v>
      </c>
      <c r="E3" t="s">
        <v>87</v>
      </c>
    </row>
    <row r="4" spans="1:5" ht="15" customHeight="1" x14ac:dyDescent="0.25">
      <c r="A4" s="5">
        <v>2</v>
      </c>
      <c r="B4" s="5" t="s">
        <v>23</v>
      </c>
      <c r="C4" s="2">
        <v>0</v>
      </c>
      <c r="D4" s="2" t="s">
        <v>21</v>
      </c>
      <c r="E4" t="s">
        <v>88</v>
      </c>
    </row>
    <row r="5" spans="1:5" ht="15" customHeight="1" x14ac:dyDescent="0.25">
      <c r="A5" s="5">
        <v>2</v>
      </c>
      <c r="B5" s="5" t="s">
        <v>24</v>
      </c>
      <c r="C5" s="2">
        <v>0</v>
      </c>
      <c r="D5" s="2" t="s">
        <v>21</v>
      </c>
      <c r="E5" t="s">
        <v>88</v>
      </c>
    </row>
    <row r="6" spans="1:5" ht="15" customHeight="1" x14ac:dyDescent="0.25">
      <c r="A6" s="5">
        <v>2</v>
      </c>
      <c r="B6" s="5" t="s">
        <v>25</v>
      </c>
      <c r="C6" s="2">
        <v>0</v>
      </c>
      <c r="D6" s="2" t="s">
        <v>21</v>
      </c>
      <c r="E6" t="s">
        <v>89</v>
      </c>
    </row>
    <row r="7" spans="1:5" ht="15" customHeight="1" x14ac:dyDescent="0.25">
      <c r="A7" s="4">
        <v>1</v>
      </c>
      <c r="B7" s="4" t="s">
        <v>26</v>
      </c>
      <c r="C7" s="2">
        <v>0</v>
      </c>
      <c r="D7" s="2" t="s">
        <v>21</v>
      </c>
      <c r="E7" t="s">
        <v>90</v>
      </c>
    </row>
    <row r="8" spans="1:5" ht="15" customHeight="1" x14ac:dyDescent="0.25">
      <c r="A8" s="4">
        <v>1</v>
      </c>
      <c r="B8" s="4" t="s">
        <v>27</v>
      </c>
      <c r="C8" s="2">
        <v>0</v>
      </c>
      <c r="D8" s="2" t="s">
        <v>28</v>
      </c>
      <c r="E8" t="s">
        <v>91</v>
      </c>
    </row>
    <row r="9" spans="1:5" ht="15" customHeight="1" x14ac:dyDescent="0.25">
      <c r="A9" s="5">
        <v>2</v>
      </c>
      <c r="B9" s="5" t="s">
        <v>29</v>
      </c>
      <c r="C9" s="2">
        <v>0</v>
      </c>
      <c r="D9" s="2" t="s">
        <v>28</v>
      </c>
      <c r="E9" t="s">
        <v>92</v>
      </c>
    </row>
    <row r="10" spans="1:5" ht="15" customHeight="1" x14ac:dyDescent="0.25">
      <c r="A10" s="5">
        <v>2</v>
      </c>
      <c r="B10" s="5" t="s">
        <v>30</v>
      </c>
      <c r="C10" s="2">
        <v>0</v>
      </c>
      <c r="D10" s="2" t="s">
        <v>28</v>
      </c>
      <c r="E10" t="s">
        <v>93</v>
      </c>
    </row>
    <row r="11" spans="1:5" ht="15" customHeight="1" x14ac:dyDescent="0.25">
      <c r="A11" s="5">
        <v>2</v>
      </c>
      <c r="B11" s="5" t="s">
        <v>31</v>
      </c>
      <c r="C11" s="2">
        <v>0</v>
      </c>
      <c r="D11" s="2" t="s">
        <v>28</v>
      </c>
      <c r="E11" t="s">
        <v>94</v>
      </c>
    </row>
    <row r="12" spans="1:5" ht="15" customHeight="1" x14ac:dyDescent="0.25">
      <c r="A12" s="4">
        <v>1</v>
      </c>
      <c r="B12" s="4" t="s">
        <v>32</v>
      </c>
      <c r="C12" s="2">
        <v>1</v>
      </c>
      <c r="D12" s="2" t="s">
        <v>28</v>
      </c>
      <c r="E12" t="s">
        <v>95</v>
      </c>
    </row>
    <row r="13" spans="1:5" ht="15" customHeight="1" x14ac:dyDescent="0.25">
      <c r="A13" s="5">
        <v>2</v>
      </c>
      <c r="B13" s="5" t="s">
        <v>33</v>
      </c>
      <c r="C13" s="2">
        <v>1</v>
      </c>
      <c r="D13" s="2" t="s">
        <v>28</v>
      </c>
      <c r="E13" t="s">
        <v>96</v>
      </c>
    </row>
    <row r="14" spans="1:5" ht="15" customHeight="1" x14ac:dyDescent="0.25">
      <c r="A14" s="5">
        <v>2</v>
      </c>
      <c r="B14" s="5" t="s">
        <v>34</v>
      </c>
      <c r="C14" s="2">
        <v>1</v>
      </c>
      <c r="D14" s="2" t="s">
        <v>28</v>
      </c>
      <c r="E14" t="s">
        <v>97</v>
      </c>
    </row>
    <row r="15" spans="1:5" ht="15" customHeight="1" x14ac:dyDescent="0.25">
      <c r="A15" s="5">
        <v>2</v>
      </c>
      <c r="B15" s="5" t="s">
        <v>35</v>
      </c>
      <c r="C15" s="2">
        <v>1</v>
      </c>
      <c r="D15" s="2" t="s">
        <v>28</v>
      </c>
      <c r="E15" t="s">
        <v>98</v>
      </c>
    </row>
    <row r="16" spans="1:5" ht="15" customHeight="1" x14ac:dyDescent="0.25">
      <c r="A16" s="4">
        <v>1</v>
      </c>
      <c r="B16" s="4" t="s">
        <v>36</v>
      </c>
      <c r="C16" s="2">
        <v>1</v>
      </c>
      <c r="D16" s="2" t="s">
        <v>28</v>
      </c>
      <c r="E16" t="s">
        <v>99</v>
      </c>
    </row>
    <row r="17" spans="1:5" ht="15" customHeight="1" x14ac:dyDescent="0.25">
      <c r="A17" s="4">
        <v>1</v>
      </c>
      <c r="B17" s="4" t="s">
        <v>37</v>
      </c>
      <c r="C17" s="2">
        <v>0</v>
      </c>
      <c r="D17" s="2" t="s">
        <v>21</v>
      </c>
      <c r="E17" t="s">
        <v>100</v>
      </c>
    </row>
    <row r="18" spans="1:5" ht="15" customHeight="1" x14ac:dyDescent="0.25">
      <c r="A18" s="5">
        <v>2</v>
      </c>
      <c r="B18" s="5" t="s">
        <v>38</v>
      </c>
      <c r="C18" s="2">
        <v>0</v>
      </c>
      <c r="D18" s="2" t="s">
        <v>21</v>
      </c>
      <c r="E18" t="s">
        <v>101</v>
      </c>
    </row>
    <row r="19" spans="1:5" ht="15" customHeight="1" x14ac:dyDescent="0.25">
      <c r="A19" s="5">
        <v>2</v>
      </c>
      <c r="B19" s="5" t="s">
        <v>39</v>
      </c>
      <c r="C19" s="2">
        <v>0</v>
      </c>
      <c r="D19" s="2" t="s">
        <v>21</v>
      </c>
      <c r="E19" t="s">
        <v>102</v>
      </c>
    </row>
    <row r="20" spans="1:5" ht="15" customHeight="1" x14ac:dyDescent="0.25">
      <c r="A20" s="4">
        <v>1</v>
      </c>
      <c r="B20" s="4" t="s">
        <v>40</v>
      </c>
      <c r="C20" s="2">
        <v>0</v>
      </c>
      <c r="D20" s="2" t="s">
        <v>21</v>
      </c>
    </row>
    <row r="21" spans="1:5" ht="15" customHeight="1" x14ac:dyDescent="0.25">
      <c r="A21" s="4">
        <v>1</v>
      </c>
      <c r="B21" s="4" t="s">
        <v>41</v>
      </c>
      <c r="C21" s="2">
        <v>0</v>
      </c>
      <c r="D21" s="2" t="s">
        <v>21</v>
      </c>
    </row>
    <row r="22" spans="1:5" ht="15" customHeight="1" x14ac:dyDescent="0.25">
      <c r="A22" s="4">
        <v>1</v>
      </c>
      <c r="B22" s="4" t="s">
        <v>42</v>
      </c>
      <c r="C22" s="2">
        <v>0</v>
      </c>
      <c r="D22" s="2" t="s">
        <v>28</v>
      </c>
    </row>
    <row r="23" spans="1:5" ht="15" customHeight="1" x14ac:dyDescent="0.25">
      <c r="A23" s="5">
        <v>2</v>
      </c>
      <c r="B23" s="5" t="s">
        <v>43</v>
      </c>
      <c r="C23" s="2">
        <v>0</v>
      </c>
      <c r="D23" s="2" t="s">
        <v>28</v>
      </c>
      <c r="E23" t="s">
        <v>103</v>
      </c>
    </row>
    <row r="24" spans="1:5" ht="15" customHeight="1" x14ac:dyDescent="0.25">
      <c r="A24" s="6">
        <v>3</v>
      </c>
      <c r="B24" s="6" t="s">
        <v>44</v>
      </c>
      <c r="C24" s="2">
        <v>0</v>
      </c>
      <c r="D24" s="2" t="s">
        <v>28</v>
      </c>
      <c r="E24" t="s">
        <v>104</v>
      </c>
    </row>
    <row r="25" spans="1:5" ht="15" customHeight="1" x14ac:dyDescent="0.25">
      <c r="A25" s="6">
        <v>3</v>
      </c>
      <c r="B25" s="6" t="s">
        <v>85</v>
      </c>
      <c r="C25" s="2">
        <v>0</v>
      </c>
      <c r="D25" s="2" t="s">
        <v>28</v>
      </c>
      <c r="E25" t="s">
        <v>105</v>
      </c>
    </row>
    <row r="26" spans="1:5" ht="15" customHeight="1" x14ac:dyDescent="0.25">
      <c r="A26" s="5">
        <v>2</v>
      </c>
      <c r="B26" s="5" t="s">
        <v>46</v>
      </c>
      <c r="C26" s="2">
        <v>0</v>
      </c>
      <c r="D26" s="2" t="s">
        <v>28</v>
      </c>
      <c r="E26" t="s">
        <v>106</v>
      </c>
    </row>
    <row r="27" spans="1:5" ht="15" customHeight="1" x14ac:dyDescent="0.25">
      <c r="A27" s="4">
        <v>1</v>
      </c>
      <c r="B27" s="4" t="s">
        <v>47</v>
      </c>
      <c r="C27" s="2">
        <v>0</v>
      </c>
      <c r="D27" s="2" t="s">
        <v>21</v>
      </c>
    </row>
    <row r="28" spans="1:5" ht="15" customHeight="1" x14ac:dyDescent="0.25">
      <c r="A28" s="4">
        <v>1</v>
      </c>
      <c r="B28" s="4" t="s">
        <v>48</v>
      </c>
      <c r="C28" s="2">
        <v>0</v>
      </c>
      <c r="D28" s="2" t="s">
        <v>21</v>
      </c>
      <c r="E28" t="s">
        <v>107</v>
      </c>
    </row>
  </sheetData>
  <phoneticPr fontId="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F81BD"/>
  </sheetPr>
  <dimension ref="A1:E10"/>
  <sheetViews>
    <sheetView workbookViewId="0">
      <selection activeCell="E8" sqref="E8"/>
    </sheetView>
  </sheetViews>
  <sheetFormatPr baseColWidth="10" defaultColWidth="8.85546875" defaultRowHeight="15" x14ac:dyDescent="0.25"/>
  <cols>
    <col min="1" max="1" width="13" customWidth="1"/>
    <col min="2" max="2" width="35" customWidth="1"/>
    <col min="3" max="3" width="19" customWidth="1"/>
    <col min="4" max="4" width="22" customWidth="1"/>
    <col min="5" max="5" width="83.7109375" customWidth="1"/>
  </cols>
  <sheetData>
    <row r="1" spans="1:5" ht="15" customHeight="1" x14ac:dyDescent="0.25">
      <c r="A1" s="3" t="s">
        <v>17</v>
      </c>
      <c r="B1" s="3" t="s">
        <v>18</v>
      </c>
      <c r="C1" s="3" t="s">
        <v>19</v>
      </c>
      <c r="D1" s="3" t="s">
        <v>6</v>
      </c>
      <c r="E1" s="3" t="s">
        <v>49</v>
      </c>
    </row>
    <row r="2" spans="1:5" ht="15" customHeight="1" x14ac:dyDescent="0.25">
      <c r="A2" s="4">
        <v>1</v>
      </c>
      <c r="B2" s="4" t="s">
        <v>50</v>
      </c>
      <c r="C2" s="2">
        <v>0</v>
      </c>
      <c r="D2" s="2" t="s">
        <v>28</v>
      </c>
      <c r="E2" s="2" t="s">
        <v>110</v>
      </c>
    </row>
    <row r="3" spans="1:5" ht="15" customHeight="1" x14ac:dyDescent="0.25">
      <c r="A3" s="5">
        <v>2</v>
      </c>
      <c r="B3" s="5" t="s">
        <v>51</v>
      </c>
      <c r="C3" s="2">
        <v>0</v>
      </c>
      <c r="D3" s="2" t="s">
        <v>28</v>
      </c>
      <c r="E3" s="2" t="s">
        <v>111</v>
      </c>
    </row>
    <row r="4" spans="1:5" ht="15" customHeight="1" x14ac:dyDescent="0.25">
      <c r="A4" s="6">
        <v>3</v>
      </c>
      <c r="B4" s="6" t="s">
        <v>52</v>
      </c>
      <c r="C4" s="2">
        <v>0</v>
      </c>
      <c r="D4" s="2" t="s">
        <v>28</v>
      </c>
      <c r="E4" s="2" t="s">
        <v>112</v>
      </c>
    </row>
    <row r="5" spans="1:5" ht="15" customHeight="1" x14ac:dyDescent="0.25">
      <c r="A5" s="6">
        <v>3</v>
      </c>
      <c r="B5" s="6" t="s">
        <v>54</v>
      </c>
      <c r="C5" s="2">
        <v>0</v>
      </c>
      <c r="D5" s="2" t="s">
        <v>28</v>
      </c>
      <c r="E5" s="2" t="s">
        <v>113</v>
      </c>
    </row>
    <row r="6" spans="1:5" ht="15" customHeight="1" x14ac:dyDescent="0.25">
      <c r="A6" s="6">
        <v>3</v>
      </c>
      <c r="B6" s="6" t="s">
        <v>56</v>
      </c>
      <c r="C6" s="2">
        <v>0</v>
      </c>
      <c r="D6" s="2" t="s">
        <v>28</v>
      </c>
      <c r="E6" s="2" t="s">
        <v>114</v>
      </c>
    </row>
    <row r="7" spans="1:5" ht="15" customHeight="1" x14ac:dyDescent="0.25">
      <c r="A7" s="5">
        <v>2</v>
      </c>
      <c r="B7" s="5" t="s">
        <v>58</v>
      </c>
      <c r="C7" s="2">
        <v>0</v>
      </c>
      <c r="D7" s="2" t="s">
        <v>28</v>
      </c>
      <c r="E7" s="2" t="s">
        <v>108</v>
      </c>
    </row>
    <row r="8" spans="1:5" ht="15" customHeight="1" x14ac:dyDescent="0.25">
      <c r="A8" s="4">
        <v>1</v>
      </c>
      <c r="B8" s="4" t="s">
        <v>60</v>
      </c>
      <c r="C8" s="2">
        <v>0</v>
      </c>
      <c r="D8" s="2" t="s">
        <v>28</v>
      </c>
      <c r="E8" s="2"/>
    </row>
    <row r="9" spans="1:5" ht="15" customHeight="1" x14ac:dyDescent="0.25">
      <c r="A9" s="4">
        <v>1</v>
      </c>
      <c r="B9" s="4" t="s">
        <v>61</v>
      </c>
      <c r="C9" s="2">
        <v>0</v>
      </c>
      <c r="D9" s="2" t="s">
        <v>21</v>
      </c>
      <c r="E9" s="2" t="s">
        <v>86</v>
      </c>
    </row>
    <row r="10" spans="1:5" x14ac:dyDescent="0.25">
      <c r="A10">
        <v>1</v>
      </c>
      <c r="B10" t="s">
        <v>82</v>
      </c>
      <c r="C10" s="18">
        <v>1</v>
      </c>
      <c r="D10" s="18" t="s">
        <v>28</v>
      </c>
      <c r="E10" s="18" t="s">
        <v>109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A1:J57"/>
  <sheetViews>
    <sheetView workbookViewId="0">
      <selection activeCell="A54" sqref="A54"/>
    </sheetView>
  </sheetViews>
  <sheetFormatPr baseColWidth="10" defaultColWidth="8.85546875" defaultRowHeight="15" x14ac:dyDescent="0.25"/>
  <cols>
    <col min="1" max="1" width="58" customWidth="1"/>
    <col min="2" max="9" width="3" customWidth="1"/>
  </cols>
  <sheetData>
    <row r="1" spans="1:10" ht="190.15" customHeight="1" x14ac:dyDescent="0.25">
      <c r="A1" s="7"/>
      <c r="B1" s="8" t="s">
        <v>50</v>
      </c>
      <c r="C1" s="9" t="s">
        <v>51</v>
      </c>
      <c r="D1" s="10" t="s">
        <v>52</v>
      </c>
      <c r="E1" s="10" t="s">
        <v>54</v>
      </c>
      <c r="F1" s="10" t="s">
        <v>56</v>
      </c>
      <c r="G1" s="9" t="s">
        <v>58</v>
      </c>
      <c r="H1" s="8" t="s">
        <v>60</v>
      </c>
      <c r="I1" s="8" t="s">
        <v>61</v>
      </c>
      <c r="J1" t="s">
        <v>83</v>
      </c>
    </row>
    <row r="2" spans="1:10" ht="15" customHeight="1" x14ac:dyDescent="0.25">
      <c r="A2" s="11" t="s">
        <v>20</v>
      </c>
      <c r="B2" s="12"/>
      <c r="C2" s="12"/>
      <c r="D2" s="12"/>
      <c r="E2" s="12"/>
      <c r="F2" s="12"/>
      <c r="G2" s="12"/>
      <c r="H2" s="12"/>
      <c r="I2" s="12"/>
    </row>
    <row r="3" spans="1:10" ht="15" customHeight="1" x14ac:dyDescent="0.25">
      <c r="A3" s="13" t="s">
        <v>22</v>
      </c>
      <c r="B3" s="12"/>
      <c r="C3" s="12"/>
      <c r="D3" s="12"/>
      <c r="E3" s="12"/>
      <c r="F3" s="12"/>
      <c r="G3" s="12"/>
      <c r="H3" s="12"/>
      <c r="I3" s="12"/>
    </row>
    <row r="4" spans="1:10" ht="15" customHeight="1" x14ac:dyDescent="0.25">
      <c r="A4" s="13" t="s">
        <v>23</v>
      </c>
      <c r="B4" s="12"/>
      <c r="C4" s="12"/>
      <c r="D4" s="12"/>
      <c r="E4" s="12"/>
      <c r="F4" s="12"/>
      <c r="G4" s="12"/>
      <c r="H4" s="12"/>
      <c r="I4" s="12"/>
    </row>
    <row r="5" spans="1:10" ht="15" customHeight="1" x14ac:dyDescent="0.25">
      <c r="A5" s="13" t="s">
        <v>24</v>
      </c>
      <c r="B5" s="12"/>
      <c r="C5" s="12"/>
      <c r="D5" s="12"/>
      <c r="E5" s="12"/>
      <c r="F5" s="12"/>
      <c r="G5" s="12"/>
      <c r="H5" s="12"/>
      <c r="I5" s="12"/>
    </row>
    <row r="6" spans="1:10" ht="15" customHeight="1" x14ac:dyDescent="0.25">
      <c r="A6" s="13" t="s">
        <v>25</v>
      </c>
      <c r="B6" s="12"/>
      <c r="C6" s="12"/>
      <c r="D6" s="12"/>
      <c r="E6" s="12"/>
      <c r="F6" s="12"/>
      <c r="G6" s="12"/>
      <c r="H6" s="12"/>
      <c r="I6" s="12"/>
    </row>
    <row r="7" spans="1:10" ht="15" customHeight="1" x14ac:dyDescent="0.25">
      <c r="A7" s="11" t="s">
        <v>26</v>
      </c>
      <c r="B7" s="12"/>
      <c r="C7" s="12"/>
      <c r="D7" s="12"/>
      <c r="E7" s="12"/>
      <c r="F7" s="12"/>
      <c r="G7" s="12"/>
      <c r="H7" s="12"/>
      <c r="I7" s="12"/>
    </row>
    <row r="8" spans="1:10" ht="15" customHeight="1" x14ac:dyDescent="0.25">
      <c r="A8" s="11" t="s">
        <v>27</v>
      </c>
      <c r="B8" s="12"/>
      <c r="C8" s="12"/>
      <c r="D8" s="12"/>
      <c r="E8" s="12"/>
      <c r="F8" s="12"/>
      <c r="G8" s="12"/>
      <c r="H8" s="12"/>
      <c r="I8" s="12"/>
    </row>
    <row r="9" spans="1:10" ht="15" customHeight="1" x14ac:dyDescent="0.25">
      <c r="A9" s="13" t="s">
        <v>29</v>
      </c>
      <c r="B9" s="12"/>
      <c r="C9" s="12"/>
      <c r="D9" s="12"/>
      <c r="E9" s="12"/>
      <c r="F9" s="12"/>
      <c r="G9" s="12"/>
      <c r="H9" s="12"/>
      <c r="I9" s="12"/>
    </row>
    <row r="10" spans="1:10" ht="15" customHeight="1" x14ac:dyDescent="0.25">
      <c r="A10" s="13" t="s">
        <v>30</v>
      </c>
      <c r="B10" s="12"/>
      <c r="C10" s="12"/>
      <c r="D10" s="12"/>
      <c r="E10" s="12"/>
      <c r="F10" s="12"/>
      <c r="G10" s="12"/>
      <c r="H10" s="12"/>
      <c r="I10" s="12"/>
    </row>
    <row r="11" spans="1:10" ht="15" customHeight="1" x14ac:dyDescent="0.25">
      <c r="A11" s="13" t="s">
        <v>31</v>
      </c>
      <c r="B11" s="12"/>
      <c r="C11" s="12"/>
      <c r="D11" s="12"/>
      <c r="E11" s="12"/>
      <c r="F11" s="12"/>
      <c r="G11" s="12"/>
      <c r="H11" s="12"/>
      <c r="I11" s="12"/>
    </row>
    <row r="12" spans="1:10" ht="15" customHeight="1" x14ac:dyDescent="0.25">
      <c r="A12" s="11" t="s">
        <v>32</v>
      </c>
      <c r="B12" s="14" t="s">
        <v>62</v>
      </c>
      <c r="C12" s="14" t="s">
        <v>62</v>
      </c>
      <c r="D12" s="14" t="s">
        <v>62</v>
      </c>
      <c r="E12" s="14" t="s">
        <v>62</v>
      </c>
      <c r="F12" s="14" t="s">
        <v>62</v>
      </c>
      <c r="G12" s="12"/>
      <c r="H12" s="12"/>
      <c r="I12" s="12"/>
    </row>
    <row r="13" spans="1:10" ht="15" customHeight="1" x14ac:dyDescent="0.25">
      <c r="A13" s="13" t="s">
        <v>33</v>
      </c>
      <c r="B13" s="14" t="s">
        <v>62</v>
      </c>
      <c r="C13" s="14" t="s">
        <v>62</v>
      </c>
      <c r="D13" s="14" t="s">
        <v>62</v>
      </c>
      <c r="E13" s="12"/>
      <c r="F13" s="12"/>
      <c r="G13" s="12"/>
      <c r="H13" s="12"/>
      <c r="I13" s="12"/>
    </row>
    <row r="14" spans="1:10" ht="15" customHeight="1" x14ac:dyDescent="0.25">
      <c r="A14" s="13" t="s">
        <v>34</v>
      </c>
      <c r="B14" s="14" t="s">
        <v>62</v>
      </c>
      <c r="C14" s="14" t="s">
        <v>62</v>
      </c>
      <c r="D14" s="14"/>
      <c r="E14" s="12"/>
      <c r="F14" s="14" t="s">
        <v>62</v>
      </c>
      <c r="G14" s="12"/>
      <c r="H14" s="12"/>
      <c r="I14" s="12"/>
    </row>
    <row r="15" spans="1:10" ht="15" customHeight="1" x14ac:dyDescent="0.25">
      <c r="A15" s="13" t="s">
        <v>35</v>
      </c>
      <c r="B15" s="14" t="s">
        <v>62</v>
      </c>
      <c r="C15" s="14" t="s">
        <v>62</v>
      </c>
      <c r="D15" s="12"/>
      <c r="E15" s="14" t="s">
        <v>62</v>
      </c>
      <c r="F15" s="12"/>
      <c r="G15" s="12"/>
      <c r="H15" s="12"/>
      <c r="I15" s="12"/>
    </row>
    <row r="16" spans="1:10" ht="15" customHeight="1" x14ac:dyDescent="0.25">
      <c r="A16" s="11" t="s">
        <v>36</v>
      </c>
      <c r="B16" s="14" t="s">
        <v>62</v>
      </c>
      <c r="C16" s="12"/>
      <c r="D16" s="12"/>
      <c r="E16" s="12"/>
      <c r="F16" s="12"/>
      <c r="G16" s="14" t="s">
        <v>62</v>
      </c>
      <c r="H16" s="12"/>
      <c r="I16" s="12"/>
    </row>
    <row r="17" spans="1:10" ht="15" customHeight="1" x14ac:dyDescent="0.25">
      <c r="A17" s="11" t="s">
        <v>37</v>
      </c>
      <c r="B17" s="12"/>
      <c r="C17" s="12"/>
      <c r="D17" s="12"/>
      <c r="E17" s="12"/>
      <c r="F17" s="12"/>
      <c r="G17" s="12"/>
      <c r="H17" s="12"/>
      <c r="I17" s="12"/>
    </row>
    <row r="18" spans="1:10" ht="15" customHeight="1" x14ac:dyDescent="0.25">
      <c r="A18" s="13" t="s">
        <v>38</v>
      </c>
      <c r="B18" s="12"/>
      <c r="C18" s="12"/>
      <c r="D18" s="12"/>
      <c r="E18" s="12"/>
      <c r="F18" s="12"/>
      <c r="G18" s="12"/>
      <c r="H18" s="12"/>
      <c r="I18" s="12"/>
    </row>
    <row r="19" spans="1:10" ht="15" customHeight="1" x14ac:dyDescent="0.25">
      <c r="A19" s="13" t="s">
        <v>39</v>
      </c>
      <c r="B19" s="12"/>
      <c r="C19" s="12"/>
      <c r="D19" s="12"/>
      <c r="E19" s="12"/>
      <c r="F19" s="12"/>
      <c r="G19" s="12"/>
      <c r="H19" s="12"/>
      <c r="I19" s="12"/>
    </row>
    <row r="20" spans="1:10" ht="15" customHeight="1" x14ac:dyDescent="0.25">
      <c r="A20" s="11" t="s">
        <v>40</v>
      </c>
      <c r="B20" s="12"/>
      <c r="C20" s="12"/>
      <c r="D20" s="12"/>
      <c r="E20" s="12"/>
      <c r="F20" s="12"/>
      <c r="G20" s="12"/>
      <c r="H20" s="12"/>
      <c r="I20" s="12"/>
    </row>
    <row r="21" spans="1:10" ht="15" customHeight="1" x14ac:dyDescent="0.25">
      <c r="A21" s="11" t="s">
        <v>41</v>
      </c>
      <c r="B21" s="12"/>
      <c r="C21" s="12"/>
      <c r="D21" s="12"/>
      <c r="E21" s="12"/>
      <c r="F21" s="12"/>
      <c r="G21" s="12"/>
      <c r="H21" s="12"/>
      <c r="I21" s="14" t="s">
        <v>62</v>
      </c>
    </row>
    <row r="22" spans="1:10" ht="15" customHeight="1" x14ac:dyDescent="0.25">
      <c r="A22" s="11" t="s">
        <v>42</v>
      </c>
      <c r="B22" s="14" t="s">
        <v>62</v>
      </c>
      <c r="C22" s="14" t="s">
        <v>62</v>
      </c>
      <c r="D22" s="14" t="s">
        <v>62</v>
      </c>
      <c r="E22" s="12" t="s">
        <v>62</v>
      </c>
      <c r="F22" s="14" t="s">
        <v>62</v>
      </c>
      <c r="G22" s="14" t="s">
        <v>62</v>
      </c>
      <c r="H22" s="12"/>
      <c r="I22" s="12"/>
      <c r="J22" t="s">
        <v>62</v>
      </c>
    </row>
    <row r="23" spans="1:10" ht="15" customHeight="1" x14ac:dyDescent="0.25">
      <c r="A23" s="13" t="s">
        <v>43</v>
      </c>
      <c r="B23" s="14" t="s">
        <v>62</v>
      </c>
      <c r="C23" s="14" t="s">
        <v>62</v>
      </c>
      <c r="D23" s="14" t="s">
        <v>62</v>
      </c>
      <c r="E23" s="12" t="s">
        <v>62</v>
      </c>
      <c r="F23" s="14" t="s">
        <v>62</v>
      </c>
      <c r="G23" s="12"/>
      <c r="H23" s="12"/>
      <c r="I23" s="12"/>
      <c r="J23" t="s">
        <v>62</v>
      </c>
    </row>
    <row r="24" spans="1:10" ht="15" customHeight="1" x14ac:dyDescent="0.25">
      <c r="A24" s="15" t="s">
        <v>44</v>
      </c>
      <c r="B24" s="14" t="s">
        <v>62</v>
      </c>
      <c r="C24" s="14" t="s">
        <v>62</v>
      </c>
      <c r="D24" s="14" t="s">
        <v>62</v>
      </c>
      <c r="E24" s="12" t="s">
        <v>62</v>
      </c>
      <c r="F24" s="14" t="s">
        <v>62</v>
      </c>
      <c r="G24" s="12"/>
      <c r="H24" s="12"/>
      <c r="I24" s="12"/>
    </row>
    <row r="25" spans="1:10" ht="15" customHeight="1" x14ac:dyDescent="0.25">
      <c r="A25" s="15" t="s">
        <v>85</v>
      </c>
      <c r="B25" s="14"/>
      <c r="C25" s="14"/>
      <c r="D25" s="14"/>
      <c r="E25" s="12"/>
      <c r="F25" s="12"/>
      <c r="G25" s="12"/>
      <c r="H25" s="12"/>
      <c r="I25" s="12"/>
      <c r="J25" t="s">
        <v>62</v>
      </c>
    </row>
    <row r="26" spans="1:10" ht="15" customHeight="1" x14ac:dyDescent="0.25">
      <c r="A26" s="13" t="s">
        <v>46</v>
      </c>
      <c r="B26" s="14" t="s">
        <v>62</v>
      </c>
      <c r="C26" s="12"/>
      <c r="D26" s="12"/>
      <c r="E26" s="12"/>
      <c r="F26" s="12"/>
      <c r="G26" s="14" t="s">
        <v>62</v>
      </c>
      <c r="H26" s="12"/>
      <c r="I26" s="12"/>
    </row>
    <row r="27" spans="1:10" ht="15" customHeight="1" x14ac:dyDescent="0.25">
      <c r="A27" s="11" t="s">
        <v>47</v>
      </c>
      <c r="B27" s="12"/>
      <c r="C27" s="12"/>
      <c r="D27" s="12"/>
      <c r="E27" s="12"/>
      <c r="F27" s="12"/>
      <c r="G27" s="12"/>
      <c r="H27" s="12"/>
      <c r="I27" s="12"/>
    </row>
    <row r="28" spans="1:10" ht="15" customHeight="1" x14ac:dyDescent="0.25">
      <c r="A28" s="11" t="s">
        <v>48</v>
      </c>
      <c r="B28" s="14" t="s">
        <v>62</v>
      </c>
      <c r="C28" s="14" t="s">
        <v>62</v>
      </c>
      <c r="D28" s="14" t="s">
        <v>62</v>
      </c>
      <c r="E28" s="14" t="s">
        <v>62</v>
      </c>
      <c r="F28" s="14" t="s">
        <v>62</v>
      </c>
      <c r="G28" s="14" t="s">
        <v>62</v>
      </c>
      <c r="H28" s="12"/>
      <c r="I28" s="14" t="s">
        <v>62</v>
      </c>
    </row>
    <row r="29" spans="1:10" ht="15" customHeight="1" x14ac:dyDescent="0.25">
      <c r="A29" s="12"/>
      <c r="B29" s="12"/>
      <c r="C29" s="12"/>
      <c r="D29" s="12"/>
      <c r="E29" s="12"/>
      <c r="F29" s="12"/>
      <c r="G29" s="12"/>
      <c r="H29" s="12"/>
      <c r="I29" s="12"/>
    </row>
    <row r="30" spans="1:10" ht="190.15" customHeight="1" x14ac:dyDescent="0.25">
      <c r="A30" s="12"/>
      <c r="B30" s="8" t="s">
        <v>50</v>
      </c>
      <c r="C30" s="9" t="s">
        <v>51</v>
      </c>
      <c r="D30" s="10" t="s">
        <v>52</v>
      </c>
      <c r="E30" s="10" t="s">
        <v>54</v>
      </c>
      <c r="F30" s="10" t="s">
        <v>56</v>
      </c>
      <c r="G30" s="9" t="s">
        <v>58</v>
      </c>
      <c r="H30" s="8" t="s">
        <v>60</v>
      </c>
      <c r="I30" s="8" t="s">
        <v>61</v>
      </c>
      <c r="J30" t="s">
        <v>83</v>
      </c>
    </row>
    <row r="31" spans="1:10" ht="15" customHeight="1" x14ac:dyDescent="0.25">
      <c r="A31" s="11" t="s">
        <v>20</v>
      </c>
      <c r="B31" s="14" t="s">
        <v>62</v>
      </c>
      <c r="C31" s="14" t="s">
        <v>62</v>
      </c>
      <c r="D31" s="14" t="s">
        <v>62</v>
      </c>
      <c r="E31" s="14" t="s">
        <v>62</v>
      </c>
      <c r="F31" s="14" t="s">
        <v>62</v>
      </c>
      <c r="G31" s="12"/>
      <c r="H31" s="12"/>
      <c r="I31" s="12"/>
    </row>
    <row r="32" spans="1:10" ht="15" customHeight="1" x14ac:dyDescent="0.25">
      <c r="A32" s="13" t="s">
        <v>22</v>
      </c>
      <c r="B32" s="14" t="s">
        <v>62</v>
      </c>
      <c r="C32" s="14" t="s">
        <v>62</v>
      </c>
      <c r="D32" s="14" t="s">
        <v>62</v>
      </c>
      <c r="E32" s="12"/>
      <c r="F32" s="12"/>
      <c r="G32" s="12"/>
      <c r="H32" s="12"/>
      <c r="I32" s="12"/>
    </row>
    <row r="33" spans="1:10" ht="15" customHeight="1" x14ac:dyDescent="0.25">
      <c r="A33" s="13" t="s">
        <v>23</v>
      </c>
      <c r="B33" s="14" t="s">
        <v>62</v>
      </c>
      <c r="C33" s="14" t="s">
        <v>62</v>
      </c>
      <c r="D33" s="14" t="s">
        <v>62</v>
      </c>
      <c r="E33" s="12"/>
      <c r="F33" s="14" t="s">
        <v>62</v>
      </c>
      <c r="G33" s="12"/>
      <c r="H33" s="12"/>
      <c r="I33" s="12"/>
    </row>
    <row r="34" spans="1:10" ht="15" customHeight="1" x14ac:dyDescent="0.25">
      <c r="A34" s="13" t="s">
        <v>24</v>
      </c>
      <c r="B34" s="14" t="s">
        <v>62</v>
      </c>
      <c r="C34" s="14" t="s">
        <v>62</v>
      </c>
      <c r="D34" s="14" t="s">
        <v>62</v>
      </c>
      <c r="E34" s="14" t="s">
        <v>62</v>
      </c>
      <c r="F34" s="12"/>
      <c r="G34" s="12"/>
      <c r="H34" s="12"/>
      <c r="I34" s="12"/>
    </row>
    <row r="35" spans="1:10" ht="15" customHeight="1" x14ac:dyDescent="0.25">
      <c r="A35" s="13" t="s">
        <v>25</v>
      </c>
      <c r="B35" s="14" t="s">
        <v>62</v>
      </c>
      <c r="C35" s="14" t="s">
        <v>62</v>
      </c>
      <c r="D35" s="12"/>
      <c r="E35" s="14" t="s">
        <v>62</v>
      </c>
      <c r="F35" s="12"/>
      <c r="G35" s="12"/>
      <c r="H35" s="12"/>
      <c r="I35" s="12"/>
    </row>
    <row r="36" spans="1:10" ht="15" customHeight="1" x14ac:dyDescent="0.25">
      <c r="A36" s="11" t="s">
        <v>26</v>
      </c>
      <c r="B36" s="14" t="s">
        <v>62</v>
      </c>
      <c r="C36" s="14" t="s">
        <v>62</v>
      </c>
      <c r="D36" s="14" t="s">
        <v>62</v>
      </c>
      <c r="E36" s="14" t="s">
        <v>62</v>
      </c>
      <c r="F36" s="14" t="s">
        <v>62</v>
      </c>
      <c r="G36" s="14" t="s">
        <v>62</v>
      </c>
      <c r="H36" s="12"/>
      <c r="I36" s="12"/>
    </row>
    <row r="37" spans="1:10" ht="15" customHeight="1" x14ac:dyDescent="0.25">
      <c r="A37" s="11" t="s">
        <v>27</v>
      </c>
      <c r="B37" s="14" t="s">
        <v>62</v>
      </c>
      <c r="C37" s="14" t="s">
        <v>62</v>
      </c>
      <c r="D37" s="14" t="s">
        <v>62</v>
      </c>
      <c r="E37" s="14" t="s">
        <v>62</v>
      </c>
      <c r="F37" s="14" t="s">
        <v>62</v>
      </c>
      <c r="G37" s="14" t="s">
        <v>62</v>
      </c>
      <c r="H37" s="12"/>
      <c r="I37" s="12"/>
    </row>
    <row r="38" spans="1:10" ht="15" customHeight="1" x14ac:dyDescent="0.25">
      <c r="A38" s="13" t="s">
        <v>29</v>
      </c>
      <c r="B38" s="14" t="s">
        <v>62</v>
      </c>
      <c r="C38" s="14" t="s">
        <v>62</v>
      </c>
      <c r="D38" s="14" t="s">
        <v>62</v>
      </c>
      <c r="E38" s="12"/>
      <c r="F38" s="12"/>
      <c r="G38" s="12"/>
      <c r="H38" s="12"/>
      <c r="I38" s="12"/>
    </row>
    <row r="39" spans="1:10" ht="15" customHeight="1" x14ac:dyDescent="0.25">
      <c r="A39" s="13" t="s">
        <v>30</v>
      </c>
      <c r="B39" s="14" t="s">
        <v>62</v>
      </c>
      <c r="C39" s="14" t="s">
        <v>62</v>
      </c>
      <c r="D39" s="12"/>
      <c r="E39" s="14" t="s">
        <v>62</v>
      </c>
      <c r="F39" s="14" t="s">
        <v>62</v>
      </c>
      <c r="G39" s="12"/>
      <c r="H39" s="12"/>
      <c r="I39" s="12"/>
    </row>
    <row r="40" spans="1:10" ht="15" customHeight="1" x14ac:dyDescent="0.25">
      <c r="A40" s="13" t="s">
        <v>31</v>
      </c>
      <c r="B40" s="14" t="s">
        <v>62</v>
      </c>
      <c r="C40" s="12"/>
      <c r="D40" s="12"/>
      <c r="E40" s="12"/>
      <c r="F40" s="12"/>
      <c r="G40" s="14" t="s">
        <v>62</v>
      </c>
      <c r="H40" s="12"/>
      <c r="I40" s="12"/>
    </row>
    <row r="41" spans="1:10" ht="15" customHeight="1" x14ac:dyDescent="0.25">
      <c r="A41" s="11" t="s">
        <v>32</v>
      </c>
      <c r="B41" s="14" t="s">
        <v>62</v>
      </c>
      <c r="C41" s="14" t="s">
        <v>62</v>
      </c>
      <c r="D41" s="12"/>
      <c r="E41" s="12"/>
      <c r="F41" s="14" t="s">
        <v>62</v>
      </c>
      <c r="G41" s="14" t="s">
        <v>62</v>
      </c>
      <c r="H41" s="12"/>
      <c r="I41" s="12"/>
      <c r="J41" t="s">
        <v>62</v>
      </c>
    </row>
    <row r="42" spans="1:10" ht="15" customHeight="1" x14ac:dyDescent="0.25">
      <c r="A42" s="13" t="s">
        <v>33</v>
      </c>
      <c r="B42" s="14" t="s">
        <v>62</v>
      </c>
      <c r="C42" s="12"/>
      <c r="D42" s="12"/>
      <c r="E42" s="12"/>
      <c r="F42" s="12"/>
      <c r="G42" s="14" t="s">
        <v>62</v>
      </c>
      <c r="H42" s="12"/>
      <c r="I42" s="12"/>
      <c r="J42" t="s">
        <v>62</v>
      </c>
    </row>
    <row r="43" spans="1:10" ht="15" customHeight="1" x14ac:dyDescent="0.25">
      <c r="A43" s="13" t="s">
        <v>34</v>
      </c>
      <c r="B43" s="14" t="s">
        <v>62</v>
      </c>
      <c r="C43" s="12"/>
      <c r="D43" s="12"/>
      <c r="E43" s="12"/>
      <c r="F43" s="12"/>
      <c r="G43" s="14" t="s">
        <v>62</v>
      </c>
      <c r="H43" s="12"/>
      <c r="I43" s="12"/>
      <c r="J43" t="s">
        <v>62</v>
      </c>
    </row>
    <row r="44" spans="1:10" ht="15" customHeight="1" x14ac:dyDescent="0.25">
      <c r="A44" s="13" t="s">
        <v>35</v>
      </c>
      <c r="B44" s="14" t="s">
        <v>62</v>
      </c>
      <c r="C44" s="14" t="s">
        <v>62</v>
      </c>
      <c r="D44" s="12"/>
      <c r="E44" s="12"/>
      <c r="F44" s="14" t="s">
        <v>62</v>
      </c>
      <c r="G44" s="12"/>
      <c r="H44" s="12"/>
      <c r="I44" s="12"/>
      <c r="J44" t="s">
        <v>62</v>
      </c>
    </row>
    <row r="45" spans="1:10" ht="15" customHeight="1" x14ac:dyDescent="0.25">
      <c r="A45" s="11" t="s">
        <v>36</v>
      </c>
      <c r="B45" s="12"/>
      <c r="C45" s="12"/>
      <c r="D45" s="12"/>
      <c r="E45" s="12"/>
      <c r="F45" s="12"/>
      <c r="G45" s="12"/>
      <c r="H45" s="14" t="s">
        <v>62</v>
      </c>
      <c r="I45" s="14" t="s">
        <v>62</v>
      </c>
    </row>
    <row r="46" spans="1:10" ht="15" customHeight="1" x14ac:dyDescent="0.25">
      <c r="A46" s="11" t="s">
        <v>37</v>
      </c>
      <c r="B46" s="14" t="s">
        <v>62</v>
      </c>
      <c r="C46" s="12"/>
      <c r="D46" s="12"/>
      <c r="E46" s="12"/>
      <c r="F46" s="12"/>
      <c r="G46" s="14" t="s">
        <v>62</v>
      </c>
      <c r="H46" s="12"/>
      <c r="I46" s="12"/>
    </row>
    <row r="47" spans="1:10" ht="15" customHeight="1" x14ac:dyDescent="0.25">
      <c r="A47" s="13" t="s">
        <v>38</v>
      </c>
      <c r="B47" s="14" t="s">
        <v>62</v>
      </c>
      <c r="C47" s="12"/>
      <c r="D47" s="12"/>
      <c r="E47" s="12"/>
      <c r="F47" s="12"/>
      <c r="G47" s="14" t="s">
        <v>62</v>
      </c>
      <c r="H47" s="12"/>
      <c r="I47" s="12"/>
    </row>
    <row r="48" spans="1:10" ht="15" customHeight="1" x14ac:dyDescent="0.25">
      <c r="A48" s="13" t="s">
        <v>39</v>
      </c>
      <c r="B48" s="14" t="s">
        <v>62</v>
      </c>
      <c r="C48" s="12"/>
      <c r="D48" s="12"/>
      <c r="E48" s="12"/>
      <c r="F48" s="12"/>
      <c r="G48" s="14" t="s">
        <v>62</v>
      </c>
      <c r="H48" s="12"/>
      <c r="I48" s="12"/>
    </row>
    <row r="49" spans="1:9" ht="15" customHeight="1" x14ac:dyDescent="0.25">
      <c r="A49" s="11" t="s">
        <v>40</v>
      </c>
      <c r="B49" s="12"/>
      <c r="C49" s="12"/>
      <c r="D49" s="12"/>
      <c r="E49" s="12"/>
      <c r="F49" s="12"/>
      <c r="G49" s="12"/>
      <c r="H49" s="12"/>
      <c r="I49" s="14" t="s">
        <v>62</v>
      </c>
    </row>
    <row r="50" spans="1:9" ht="15" customHeight="1" x14ac:dyDescent="0.25">
      <c r="A50" s="11" t="s">
        <v>41</v>
      </c>
      <c r="B50" s="12"/>
      <c r="C50" s="12"/>
      <c r="D50" s="12"/>
      <c r="E50" s="12"/>
      <c r="F50" s="12"/>
      <c r="G50" s="12"/>
      <c r="H50" s="12"/>
      <c r="I50" s="12"/>
    </row>
    <row r="51" spans="1:9" ht="15" customHeight="1" x14ac:dyDescent="0.25">
      <c r="A51" s="11" t="s">
        <v>42</v>
      </c>
      <c r="B51" s="12"/>
      <c r="C51" s="12"/>
      <c r="D51" s="12"/>
      <c r="E51" s="12"/>
      <c r="F51" s="12"/>
      <c r="G51" s="12"/>
      <c r="H51" s="12"/>
      <c r="I51" s="12"/>
    </row>
    <row r="52" spans="1:9" ht="15" customHeight="1" x14ac:dyDescent="0.25">
      <c r="A52" s="13" t="s">
        <v>43</v>
      </c>
      <c r="B52" s="12"/>
      <c r="C52" s="12"/>
      <c r="D52" s="12"/>
      <c r="E52" s="12"/>
      <c r="F52" s="12"/>
      <c r="G52" s="12"/>
      <c r="H52" s="12"/>
      <c r="I52" s="12"/>
    </row>
    <row r="53" spans="1:9" ht="15" customHeight="1" x14ac:dyDescent="0.25">
      <c r="A53" s="15" t="s">
        <v>44</v>
      </c>
      <c r="B53" s="12"/>
      <c r="C53" s="12"/>
      <c r="D53" s="12"/>
      <c r="E53" s="12"/>
      <c r="F53" s="12"/>
      <c r="G53" s="12"/>
      <c r="H53" s="12"/>
      <c r="I53" s="12"/>
    </row>
    <row r="54" spans="1:9" ht="15" customHeight="1" x14ac:dyDescent="0.25">
      <c r="A54" s="15" t="s">
        <v>85</v>
      </c>
      <c r="B54" s="12"/>
      <c r="C54" s="12"/>
      <c r="D54" s="12"/>
      <c r="E54" s="12"/>
      <c r="F54" s="12"/>
      <c r="G54" s="12"/>
      <c r="H54" s="12"/>
      <c r="I54" s="12"/>
    </row>
    <row r="55" spans="1:9" ht="15" customHeight="1" x14ac:dyDescent="0.25">
      <c r="A55" s="13" t="s">
        <v>46</v>
      </c>
      <c r="B55" s="12"/>
      <c r="C55" s="12"/>
      <c r="D55" s="12"/>
      <c r="E55" s="12"/>
      <c r="F55" s="12"/>
      <c r="G55" s="12"/>
      <c r="H55" s="12"/>
      <c r="I55" s="12"/>
    </row>
    <row r="56" spans="1:9" ht="15" customHeight="1" x14ac:dyDescent="0.25">
      <c r="A56" s="11" t="s">
        <v>47</v>
      </c>
      <c r="B56" s="14" t="s">
        <v>62</v>
      </c>
      <c r="C56" s="14" t="s">
        <v>62</v>
      </c>
      <c r="D56" s="12"/>
      <c r="E56" s="12"/>
      <c r="F56" s="14" t="s">
        <v>62</v>
      </c>
      <c r="G56" s="12"/>
      <c r="H56" s="12"/>
      <c r="I56" s="12"/>
    </row>
    <row r="57" spans="1:9" ht="15" customHeight="1" x14ac:dyDescent="0.25">
      <c r="A57" s="11" t="s">
        <v>48</v>
      </c>
      <c r="B57" s="12"/>
      <c r="C57" s="12"/>
      <c r="D57" s="12"/>
      <c r="E57" s="12"/>
      <c r="F57" s="12"/>
      <c r="G57" s="12"/>
      <c r="H57" s="12"/>
      <c r="I57" s="12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8064A2"/>
  </sheetPr>
  <dimension ref="A1:G24"/>
  <sheetViews>
    <sheetView workbookViewId="0">
      <selection activeCell="F30" sqref="F30"/>
    </sheetView>
  </sheetViews>
  <sheetFormatPr baseColWidth="10" defaultColWidth="8.85546875" defaultRowHeight="15" x14ac:dyDescent="0.25"/>
  <cols>
    <col min="1" max="1" width="26" customWidth="1"/>
    <col min="2" max="2" width="34" customWidth="1"/>
    <col min="3" max="3" width="20" customWidth="1"/>
    <col min="4" max="4" width="13" customWidth="1"/>
    <col min="5" max="5" width="20" customWidth="1"/>
    <col min="6" max="6" width="14" customWidth="1"/>
    <col min="7" max="7" width="24" customWidth="1"/>
  </cols>
  <sheetData>
    <row r="1" spans="1:7" ht="15" customHeight="1" x14ac:dyDescent="0.25">
      <c r="A1" s="16" t="s">
        <v>63</v>
      </c>
      <c r="B1" s="16" t="s">
        <v>64</v>
      </c>
      <c r="C1" s="16" t="s">
        <v>13</v>
      </c>
      <c r="D1" s="16" t="s">
        <v>65</v>
      </c>
      <c r="E1" s="16" t="s">
        <v>66</v>
      </c>
      <c r="F1" s="16" t="s">
        <v>67</v>
      </c>
      <c r="G1" s="16" t="s">
        <v>68</v>
      </c>
    </row>
    <row r="2" spans="1:7" ht="15" customHeight="1" x14ac:dyDescent="0.25">
      <c r="A2" s="2" t="s">
        <v>22</v>
      </c>
      <c r="B2" s="2" t="s">
        <v>51</v>
      </c>
      <c r="C2" s="2" t="s">
        <v>15</v>
      </c>
      <c r="D2" s="2">
        <v>30</v>
      </c>
      <c r="E2" s="2" t="s">
        <v>69</v>
      </c>
      <c r="F2" s="2">
        <v>1.2</v>
      </c>
      <c r="G2" s="2">
        <v>0.02</v>
      </c>
    </row>
    <row r="3" spans="1:7" ht="15" customHeight="1" x14ac:dyDescent="0.25">
      <c r="A3" s="2" t="s">
        <v>23</v>
      </c>
      <c r="B3" s="2" t="s">
        <v>51</v>
      </c>
      <c r="C3" s="2" t="s">
        <v>15</v>
      </c>
      <c r="D3" s="2">
        <v>45</v>
      </c>
      <c r="E3" s="2" t="s">
        <v>69</v>
      </c>
      <c r="F3" s="2">
        <v>0.8</v>
      </c>
      <c r="G3" s="2">
        <v>0.02</v>
      </c>
    </row>
    <row r="4" spans="1:7" ht="15" customHeight="1" x14ac:dyDescent="0.25">
      <c r="A4" s="2" t="s">
        <v>24</v>
      </c>
      <c r="B4" s="2" t="s">
        <v>51</v>
      </c>
      <c r="C4" s="2" t="s">
        <v>15</v>
      </c>
      <c r="D4" s="2">
        <v>35</v>
      </c>
      <c r="E4" s="2" t="s">
        <v>69</v>
      </c>
      <c r="F4" s="2">
        <v>1.4</v>
      </c>
      <c r="G4" s="2">
        <v>0.02</v>
      </c>
    </row>
    <row r="5" spans="1:7" ht="15" customHeight="1" x14ac:dyDescent="0.25">
      <c r="A5" s="2" t="s">
        <v>25</v>
      </c>
      <c r="B5" s="2" t="s">
        <v>51</v>
      </c>
      <c r="C5" s="2" t="s">
        <v>15</v>
      </c>
      <c r="D5" s="2">
        <v>80</v>
      </c>
      <c r="E5" s="2" t="s">
        <v>69</v>
      </c>
      <c r="F5" s="2">
        <v>0.6</v>
      </c>
      <c r="G5" s="2">
        <v>0.02</v>
      </c>
    </row>
    <row r="6" spans="1:7" ht="15" customHeight="1" x14ac:dyDescent="0.25">
      <c r="A6" s="2" t="s">
        <v>38</v>
      </c>
      <c r="B6" s="2" t="s">
        <v>58</v>
      </c>
      <c r="C6" s="2" t="s">
        <v>15</v>
      </c>
      <c r="D6" s="2">
        <v>400</v>
      </c>
      <c r="E6" s="2" t="s">
        <v>71</v>
      </c>
      <c r="F6" s="2">
        <f>G6*D6</f>
        <v>2</v>
      </c>
      <c r="G6" s="2">
        <v>5.0000000000000001E-3</v>
      </c>
    </row>
    <row r="7" spans="1:7" ht="15" customHeight="1" x14ac:dyDescent="0.25">
      <c r="A7" s="2" t="s">
        <v>39</v>
      </c>
      <c r="B7" s="2" t="s">
        <v>58</v>
      </c>
      <c r="C7" s="2" t="s">
        <v>15</v>
      </c>
      <c r="D7" s="2">
        <v>200</v>
      </c>
      <c r="E7" s="2" t="s">
        <v>71</v>
      </c>
      <c r="F7" s="2">
        <f>G7*D7</f>
        <v>2</v>
      </c>
      <c r="G7" s="2">
        <v>0.01</v>
      </c>
    </row>
    <row r="8" spans="1:7" ht="15" customHeight="1" x14ac:dyDescent="0.25">
      <c r="A8" s="2" t="s">
        <v>47</v>
      </c>
      <c r="B8" s="2" t="s">
        <v>56</v>
      </c>
      <c r="C8" s="2" t="s">
        <v>15</v>
      </c>
      <c r="D8" s="2">
        <v>100</v>
      </c>
      <c r="E8" s="2" t="s">
        <v>72</v>
      </c>
      <c r="F8" s="2">
        <v>0</v>
      </c>
      <c r="G8" s="2">
        <v>0</v>
      </c>
    </row>
    <row r="9" spans="1:7" ht="15" customHeight="1" x14ac:dyDescent="0.25">
      <c r="A9" s="2" t="s">
        <v>51</v>
      </c>
      <c r="B9" s="2" t="s">
        <v>43</v>
      </c>
      <c r="C9" s="2" t="s">
        <v>15</v>
      </c>
      <c r="D9" s="2">
        <v>17</v>
      </c>
      <c r="E9" s="2" t="s">
        <v>69</v>
      </c>
      <c r="F9" s="2">
        <f>G9*D9</f>
        <v>1.7000000000000002</v>
      </c>
      <c r="G9" s="2">
        <v>0.1</v>
      </c>
    </row>
    <row r="10" spans="1:7" ht="15" customHeight="1" x14ac:dyDescent="0.25">
      <c r="A10" s="2" t="s">
        <v>51</v>
      </c>
      <c r="B10" s="2" t="s">
        <v>44</v>
      </c>
      <c r="C10" s="2" t="s">
        <v>15</v>
      </c>
      <c r="D10" s="2">
        <v>18</v>
      </c>
      <c r="E10" s="2" t="s">
        <v>69</v>
      </c>
      <c r="F10" s="2">
        <f>G10*D10</f>
        <v>1.8</v>
      </c>
      <c r="G10" s="2">
        <v>0.1</v>
      </c>
    </row>
    <row r="11" spans="1:7" ht="15" customHeight="1" x14ac:dyDescent="0.25">
      <c r="A11" s="2" t="s">
        <v>61</v>
      </c>
      <c r="B11" s="2" t="s">
        <v>41</v>
      </c>
      <c r="C11" s="2" t="s">
        <v>15</v>
      </c>
      <c r="D11" s="2">
        <v>135.5</v>
      </c>
      <c r="E11" s="2" t="s">
        <v>69</v>
      </c>
      <c r="F11" s="2">
        <f>D11*G11</f>
        <v>1.0162499999999999</v>
      </c>
      <c r="G11" s="2">
        <v>7.4999999999999997E-3</v>
      </c>
    </row>
    <row r="12" spans="1:7" ht="15" customHeight="1" x14ac:dyDescent="0.25">
      <c r="A12" s="2" t="s">
        <v>40</v>
      </c>
      <c r="B12" s="2" t="s">
        <v>61</v>
      </c>
      <c r="C12" s="2" t="s">
        <v>15</v>
      </c>
      <c r="D12" s="20">
        <v>12</v>
      </c>
      <c r="E12" s="20" t="s">
        <v>71</v>
      </c>
      <c r="F12" s="20"/>
    </row>
    <row r="13" spans="1:7" ht="15" customHeight="1" x14ac:dyDescent="0.25">
      <c r="A13" s="2" t="s">
        <v>22</v>
      </c>
      <c r="B13" s="2" t="s">
        <v>50</v>
      </c>
      <c r="C13" s="2" t="s">
        <v>15</v>
      </c>
      <c r="D13" s="2">
        <v>30</v>
      </c>
      <c r="E13" s="2" t="s">
        <v>69</v>
      </c>
      <c r="F13" s="2">
        <v>1.2</v>
      </c>
      <c r="G13" s="2">
        <v>0.02</v>
      </c>
    </row>
    <row r="14" spans="1:7" ht="15" customHeight="1" x14ac:dyDescent="0.25">
      <c r="A14" s="2" t="s">
        <v>23</v>
      </c>
      <c r="B14" s="2" t="s">
        <v>50</v>
      </c>
      <c r="C14" s="2" t="s">
        <v>15</v>
      </c>
      <c r="D14" s="2">
        <v>45</v>
      </c>
      <c r="E14" s="2" t="s">
        <v>69</v>
      </c>
      <c r="F14" s="2">
        <v>0.8</v>
      </c>
      <c r="G14" s="2">
        <v>0.02</v>
      </c>
    </row>
    <row r="15" spans="1:7" ht="15" customHeight="1" x14ac:dyDescent="0.25">
      <c r="A15" s="2" t="s">
        <v>24</v>
      </c>
      <c r="B15" s="2" t="s">
        <v>50</v>
      </c>
      <c r="C15" s="2" t="s">
        <v>15</v>
      </c>
      <c r="D15" s="2">
        <v>35</v>
      </c>
      <c r="E15" s="2" t="s">
        <v>69</v>
      </c>
      <c r="F15" s="2">
        <v>1.4</v>
      </c>
      <c r="G15" s="2">
        <v>0.02</v>
      </c>
    </row>
    <row r="16" spans="1:7" ht="15" customHeight="1" x14ac:dyDescent="0.25">
      <c r="A16" s="2" t="s">
        <v>25</v>
      </c>
      <c r="B16" s="2" t="s">
        <v>50</v>
      </c>
      <c r="C16" s="2" t="s">
        <v>15</v>
      </c>
      <c r="D16" s="2">
        <v>80</v>
      </c>
      <c r="E16" s="2" t="s">
        <v>69</v>
      </c>
      <c r="F16" s="2">
        <v>0.6</v>
      </c>
      <c r="G16" s="2">
        <v>0.02</v>
      </c>
    </row>
    <row r="17" spans="1:7" ht="15" customHeight="1" x14ac:dyDescent="0.25">
      <c r="A17" s="2" t="s">
        <v>26</v>
      </c>
      <c r="B17" s="2" t="s">
        <v>50</v>
      </c>
      <c r="C17" s="2" t="s">
        <v>15</v>
      </c>
      <c r="D17" s="2">
        <v>4</v>
      </c>
      <c r="E17" s="2" t="s">
        <v>70</v>
      </c>
      <c r="F17" s="2">
        <v>0</v>
      </c>
      <c r="G17" s="2">
        <v>0</v>
      </c>
    </row>
    <row r="18" spans="1:7" ht="15" customHeight="1" x14ac:dyDescent="0.25">
      <c r="A18" s="4" t="s">
        <v>27</v>
      </c>
      <c r="B18" s="2" t="s">
        <v>50</v>
      </c>
      <c r="C18" s="2" t="s">
        <v>15</v>
      </c>
      <c r="D18" s="2">
        <v>15</v>
      </c>
      <c r="E18" s="2" t="s">
        <v>71</v>
      </c>
      <c r="F18" s="2">
        <v>0</v>
      </c>
      <c r="G18" s="2">
        <v>0</v>
      </c>
    </row>
    <row r="19" spans="1:7" ht="15" customHeight="1" x14ac:dyDescent="0.25">
      <c r="A19" s="2" t="s">
        <v>38</v>
      </c>
      <c r="B19" s="2" t="s">
        <v>50</v>
      </c>
      <c r="C19" s="2" t="s">
        <v>15</v>
      </c>
      <c r="D19" s="2">
        <v>400</v>
      </c>
      <c r="E19" s="2" t="s">
        <v>71</v>
      </c>
      <c r="F19" s="2">
        <f>G19*D19</f>
        <v>2</v>
      </c>
      <c r="G19" s="2">
        <v>5.0000000000000001E-3</v>
      </c>
    </row>
    <row r="20" spans="1:7" ht="15" customHeight="1" x14ac:dyDescent="0.25">
      <c r="A20" s="2" t="s">
        <v>39</v>
      </c>
      <c r="B20" s="2" t="s">
        <v>50</v>
      </c>
      <c r="C20" s="2" t="s">
        <v>15</v>
      </c>
      <c r="D20" s="2">
        <v>200</v>
      </c>
      <c r="E20" s="2" t="s">
        <v>71</v>
      </c>
      <c r="F20" s="2">
        <f>G20*D20</f>
        <v>2</v>
      </c>
      <c r="G20" s="2">
        <v>0.01</v>
      </c>
    </row>
    <row r="21" spans="1:7" ht="15" customHeight="1" x14ac:dyDescent="0.25">
      <c r="A21" s="2" t="s">
        <v>47</v>
      </c>
      <c r="B21" s="2" t="s">
        <v>50</v>
      </c>
      <c r="C21" s="2" t="s">
        <v>15</v>
      </c>
      <c r="D21" s="2">
        <v>100</v>
      </c>
      <c r="E21" s="2" t="s">
        <v>72</v>
      </c>
      <c r="F21" s="2">
        <v>0</v>
      </c>
      <c r="G21" s="2">
        <v>0</v>
      </c>
    </row>
    <row r="22" spans="1:7" ht="15" customHeight="1" x14ac:dyDescent="0.25">
      <c r="A22" s="2" t="s">
        <v>51</v>
      </c>
      <c r="B22" s="2" t="s">
        <v>50</v>
      </c>
      <c r="C22" s="2" t="s">
        <v>15</v>
      </c>
      <c r="D22" s="2">
        <v>17</v>
      </c>
      <c r="E22" s="2" t="s">
        <v>69</v>
      </c>
      <c r="F22" s="2">
        <f>G22*D22</f>
        <v>1.7000000000000002</v>
      </c>
      <c r="G22" s="2">
        <v>0.1</v>
      </c>
    </row>
    <row r="23" spans="1:7" ht="15" customHeight="1" x14ac:dyDescent="0.25">
      <c r="A23" s="2" t="s">
        <v>51</v>
      </c>
      <c r="B23" s="2" t="s">
        <v>50</v>
      </c>
      <c r="C23" s="2" t="s">
        <v>15</v>
      </c>
      <c r="D23" s="2">
        <v>18</v>
      </c>
      <c r="E23" s="2" t="s">
        <v>69</v>
      </c>
      <c r="F23" s="2">
        <f>G23*D23</f>
        <v>1.8</v>
      </c>
      <c r="G23" s="2">
        <v>0.1</v>
      </c>
    </row>
    <row r="24" spans="1:7" ht="15" customHeight="1" x14ac:dyDescent="0.25">
      <c r="A24" s="2" t="s">
        <v>61</v>
      </c>
      <c r="B24" s="2" t="s">
        <v>50</v>
      </c>
      <c r="C24" s="2" t="s">
        <v>15</v>
      </c>
      <c r="D24" s="2">
        <v>135.5</v>
      </c>
      <c r="E24" s="2" t="s">
        <v>69</v>
      </c>
      <c r="F24" s="2">
        <f>D24*G24</f>
        <v>1.0162499999999999</v>
      </c>
      <c r="G24" s="2">
        <v>7.4999999999999997E-3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8064A2"/>
  </sheetPr>
  <dimension ref="A1:G34"/>
  <sheetViews>
    <sheetView workbookViewId="0">
      <selection activeCell="G37" sqref="G37"/>
    </sheetView>
  </sheetViews>
  <sheetFormatPr baseColWidth="10" defaultColWidth="8.85546875" defaultRowHeight="15" x14ac:dyDescent="0.25"/>
  <cols>
    <col min="1" max="1" width="10" customWidth="1"/>
    <col min="2" max="3" width="35" customWidth="1"/>
    <col min="4" max="4" width="20" customWidth="1"/>
    <col min="5" max="5" width="14" customWidth="1"/>
    <col min="6" max="6" width="15" customWidth="1"/>
    <col min="7" max="7" width="52" customWidth="1"/>
  </cols>
  <sheetData>
    <row r="1" spans="1:7" ht="15" customHeight="1" x14ac:dyDescent="0.25">
      <c r="A1" s="16" t="s">
        <v>73</v>
      </c>
      <c r="B1" s="16" t="s">
        <v>63</v>
      </c>
      <c r="C1" s="16" t="s">
        <v>64</v>
      </c>
      <c r="D1" s="16" t="s">
        <v>13</v>
      </c>
      <c r="E1" s="16" t="s">
        <v>74</v>
      </c>
      <c r="F1" s="16" t="s">
        <v>75</v>
      </c>
      <c r="G1" s="16" t="s">
        <v>76</v>
      </c>
    </row>
    <row r="2" spans="1:7" ht="15" customHeight="1" x14ac:dyDescent="0.25">
      <c r="A2" s="17">
        <v>11</v>
      </c>
      <c r="B2" s="17" t="s">
        <v>26</v>
      </c>
      <c r="C2" s="17" t="s">
        <v>52</v>
      </c>
      <c r="D2" s="17" t="s">
        <v>15</v>
      </c>
      <c r="E2" s="17">
        <v>0.67</v>
      </c>
      <c r="F2" s="17"/>
      <c r="G2" s="17" t="s">
        <v>53</v>
      </c>
    </row>
    <row r="3" spans="1:7" ht="15" customHeight="1" x14ac:dyDescent="0.25">
      <c r="A3" s="2">
        <v>11</v>
      </c>
      <c r="B3" s="2" t="s">
        <v>26</v>
      </c>
      <c r="C3" s="2" t="s">
        <v>56</v>
      </c>
      <c r="D3" s="2" t="s">
        <v>15</v>
      </c>
      <c r="E3" s="2">
        <v>-0.5</v>
      </c>
      <c r="F3" s="2"/>
      <c r="G3" s="2" t="s">
        <v>57</v>
      </c>
    </row>
    <row r="4" spans="1:7" ht="15" customHeight="1" x14ac:dyDescent="0.25">
      <c r="A4" s="17">
        <v>12</v>
      </c>
      <c r="B4" s="17" t="s">
        <v>26</v>
      </c>
      <c r="C4" s="17" t="s">
        <v>54</v>
      </c>
      <c r="D4" s="17" t="s">
        <v>15</v>
      </c>
      <c r="E4" s="17">
        <v>-1.33</v>
      </c>
      <c r="F4" s="17"/>
      <c r="G4" s="17" t="s">
        <v>55</v>
      </c>
    </row>
    <row r="5" spans="1:7" ht="15" customHeight="1" x14ac:dyDescent="0.25">
      <c r="A5" s="2">
        <v>12</v>
      </c>
      <c r="B5" s="2" t="s">
        <v>26</v>
      </c>
      <c r="C5" s="2" t="s">
        <v>56</v>
      </c>
      <c r="D5" s="2" t="s">
        <v>15</v>
      </c>
      <c r="E5" s="2">
        <v>0.5</v>
      </c>
      <c r="F5" s="2"/>
      <c r="G5" s="2" t="s">
        <v>57</v>
      </c>
    </row>
    <row r="6" spans="1:7" ht="15" customHeight="1" x14ac:dyDescent="0.25">
      <c r="A6" s="17">
        <v>13</v>
      </c>
      <c r="B6" s="17" t="s">
        <v>26</v>
      </c>
      <c r="C6" s="17" t="s">
        <v>54</v>
      </c>
      <c r="D6" s="17" t="s">
        <v>15</v>
      </c>
      <c r="E6" s="17">
        <v>1.33</v>
      </c>
      <c r="F6" s="17"/>
      <c r="G6" s="17" t="s">
        <v>55</v>
      </c>
    </row>
    <row r="7" spans="1:7" ht="15" customHeight="1" x14ac:dyDescent="0.25">
      <c r="A7" s="2">
        <v>13</v>
      </c>
      <c r="B7" s="2" t="s">
        <v>26</v>
      </c>
      <c r="C7" s="2" t="s">
        <v>58</v>
      </c>
      <c r="D7" s="2" t="s">
        <v>15</v>
      </c>
      <c r="E7" s="2">
        <v>-1</v>
      </c>
      <c r="F7" s="2"/>
      <c r="G7" s="2" t="s">
        <v>59</v>
      </c>
    </row>
    <row r="8" spans="1:7" ht="15" customHeight="1" x14ac:dyDescent="0.25">
      <c r="A8" s="17">
        <v>21</v>
      </c>
      <c r="B8" s="17" t="s">
        <v>22</v>
      </c>
      <c r="C8" s="17" t="s">
        <v>52</v>
      </c>
      <c r="D8" s="17" t="s">
        <v>15</v>
      </c>
      <c r="E8" s="17">
        <v>1</v>
      </c>
      <c r="F8" s="17"/>
      <c r="G8" s="17"/>
    </row>
    <row r="9" spans="1:7" ht="15" customHeight="1" x14ac:dyDescent="0.25">
      <c r="A9" s="17">
        <v>21</v>
      </c>
      <c r="B9" s="17" t="s">
        <v>23</v>
      </c>
      <c r="C9" s="17" t="s">
        <v>52</v>
      </c>
      <c r="D9" s="17" t="s">
        <v>15</v>
      </c>
      <c r="E9" s="17">
        <v>1</v>
      </c>
      <c r="F9" s="17"/>
      <c r="G9" s="17"/>
    </row>
    <row r="10" spans="1:7" ht="15" customHeight="1" x14ac:dyDescent="0.25">
      <c r="A10" s="17">
        <v>21</v>
      </c>
      <c r="B10" s="17" t="s">
        <v>52</v>
      </c>
      <c r="C10" s="17" t="s">
        <v>45</v>
      </c>
      <c r="D10" s="17" t="s">
        <v>15</v>
      </c>
      <c r="E10" s="17">
        <v>-1</v>
      </c>
      <c r="F10" s="17"/>
      <c r="G10" s="17"/>
    </row>
    <row r="11" spans="1:7" ht="15" customHeight="1" x14ac:dyDescent="0.25">
      <c r="A11" s="17">
        <v>21</v>
      </c>
      <c r="B11" s="17" t="s">
        <v>24</v>
      </c>
      <c r="C11" s="17" t="s">
        <v>52</v>
      </c>
      <c r="D11" s="17" t="s">
        <v>15</v>
      </c>
      <c r="E11" s="17">
        <v>1</v>
      </c>
      <c r="F11" s="17"/>
      <c r="G11" s="17"/>
    </row>
    <row r="12" spans="1:7" ht="15" customHeight="1" x14ac:dyDescent="0.25">
      <c r="A12" s="17">
        <v>21</v>
      </c>
      <c r="B12" s="17" t="s">
        <v>52</v>
      </c>
      <c r="C12" s="17" t="s">
        <v>34</v>
      </c>
      <c r="D12" s="17" t="s">
        <v>15</v>
      </c>
      <c r="E12" s="17">
        <v>-1</v>
      </c>
      <c r="F12" s="17"/>
      <c r="G12" s="17"/>
    </row>
    <row r="13" spans="1:7" ht="15" customHeight="1" x14ac:dyDescent="0.25">
      <c r="A13" s="2">
        <v>21</v>
      </c>
      <c r="B13" s="2" t="s">
        <v>52</v>
      </c>
      <c r="C13" s="2" t="s">
        <v>44</v>
      </c>
      <c r="D13" s="2" t="s">
        <v>15</v>
      </c>
      <c r="E13" s="2">
        <v>-1</v>
      </c>
      <c r="F13" s="2"/>
      <c r="G13" s="2"/>
    </row>
    <row r="14" spans="1:7" ht="15" customHeight="1" x14ac:dyDescent="0.25">
      <c r="A14" s="17">
        <v>31</v>
      </c>
      <c r="B14" s="17" t="s">
        <v>24</v>
      </c>
      <c r="C14" s="17" t="s">
        <v>54</v>
      </c>
      <c r="D14" s="17" t="s">
        <v>15</v>
      </c>
      <c r="E14" s="17">
        <v>1</v>
      </c>
      <c r="F14" s="17"/>
      <c r="G14" s="17"/>
    </row>
    <row r="15" spans="1:7" ht="15" customHeight="1" x14ac:dyDescent="0.25">
      <c r="A15" s="17">
        <v>31</v>
      </c>
      <c r="B15" s="17" t="s">
        <v>25</v>
      </c>
      <c r="C15" s="17" t="s">
        <v>54</v>
      </c>
      <c r="D15" s="17" t="s">
        <v>15</v>
      </c>
      <c r="E15" s="17">
        <v>1</v>
      </c>
      <c r="F15" s="17"/>
      <c r="G15" s="17"/>
    </row>
    <row r="16" spans="1:7" ht="15" customHeight="1" x14ac:dyDescent="0.25">
      <c r="A16" s="2">
        <v>31</v>
      </c>
      <c r="B16" s="2" t="s">
        <v>54</v>
      </c>
      <c r="C16" s="2" t="s">
        <v>35</v>
      </c>
      <c r="D16" s="2" t="s">
        <v>15</v>
      </c>
      <c r="E16" s="2">
        <v>-1</v>
      </c>
      <c r="F16" s="2"/>
      <c r="G16" s="2"/>
    </row>
    <row r="17" spans="1:7" ht="15" customHeight="1" x14ac:dyDescent="0.25">
      <c r="A17" s="17">
        <v>32</v>
      </c>
      <c r="B17" s="17" t="s">
        <v>47</v>
      </c>
      <c r="C17" s="17" t="s">
        <v>56</v>
      </c>
      <c r="D17" s="17" t="s">
        <v>15</v>
      </c>
      <c r="E17" s="17">
        <v>0.375</v>
      </c>
      <c r="F17" s="17"/>
      <c r="G17" s="17" t="s">
        <v>77</v>
      </c>
    </row>
    <row r="18" spans="1:7" ht="15" customHeight="1" x14ac:dyDescent="0.25">
      <c r="A18" s="17">
        <v>32</v>
      </c>
      <c r="B18" s="17" t="s">
        <v>56</v>
      </c>
      <c r="C18" s="17" t="s">
        <v>34</v>
      </c>
      <c r="D18" s="17" t="s">
        <v>15</v>
      </c>
      <c r="E18" s="17">
        <v>-1</v>
      </c>
      <c r="F18" s="17"/>
      <c r="G18" s="17"/>
    </row>
    <row r="19" spans="1:7" ht="15" customHeight="1" x14ac:dyDescent="0.25">
      <c r="A19" s="2">
        <v>32</v>
      </c>
      <c r="B19" s="2" t="s">
        <v>56</v>
      </c>
      <c r="C19" s="2" t="s">
        <v>45</v>
      </c>
      <c r="D19" s="2" t="s">
        <v>15</v>
      </c>
      <c r="E19" s="2">
        <v>-1</v>
      </c>
      <c r="F19" s="2"/>
      <c r="G19" s="2"/>
    </row>
    <row r="20" spans="1:7" ht="15" customHeight="1" x14ac:dyDescent="0.25">
      <c r="A20" s="17">
        <v>33</v>
      </c>
      <c r="B20" s="17" t="s">
        <v>56</v>
      </c>
      <c r="C20" s="17" t="s">
        <v>44</v>
      </c>
      <c r="D20" s="17" t="s">
        <v>15</v>
      </c>
      <c r="E20" s="17">
        <v>-1</v>
      </c>
      <c r="F20" s="17"/>
      <c r="G20" s="17"/>
    </row>
    <row r="21" spans="1:7" ht="15" customHeight="1" x14ac:dyDescent="0.25">
      <c r="A21" s="17">
        <v>33</v>
      </c>
      <c r="B21" s="17" t="s">
        <v>56</v>
      </c>
      <c r="C21" s="17" t="s">
        <v>34</v>
      </c>
      <c r="D21" s="17" t="s">
        <v>15</v>
      </c>
      <c r="E21" s="17">
        <v>-1</v>
      </c>
      <c r="F21" s="17"/>
      <c r="G21" s="17"/>
    </row>
    <row r="22" spans="1:7" ht="15" customHeight="1" x14ac:dyDescent="0.25">
      <c r="A22" s="17">
        <v>33</v>
      </c>
      <c r="B22" s="17" t="s">
        <v>56</v>
      </c>
      <c r="C22" s="17" t="s">
        <v>45</v>
      </c>
      <c r="D22" s="17" t="s">
        <v>15</v>
      </c>
      <c r="E22" s="17">
        <v>-1</v>
      </c>
      <c r="F22" s="17"/>
      <c r="G22" s="17"/>
    </row>
    <row r="23" spans="1:7" ht="15" customHeight="1" x14ac:dyDescent="0.25">
      <c r="A23" s="17">
        <v>33</v>
      </c>
      <c r="B23" s="17" t="s">
        <v>35</v>
      </c>
      <c r="C23" s="17" t="s">
        <v>56</v>
      </c>
      <c r="D23" s="17" t="s">
        <v>15</v>
      </c>
      <c r="E23" s="17">
        <v>1</v>
      </c>
      <c r="F23" s="17"/>
      <c r="G23" s="17"/>
    </row>
    <row r="24" spans="1:7" ht="15" customHeight="1" x14ac:dyDescent="0.25">
      <c r="A24" s="2">
        <v>33</v>
      </c>
      <c r="B24" s="2" t="s">
        <v>23</v>
      </c>
      <c r="C24" s="2" t="s">
        <v>56</v>
      </c>
      <c r="D24" s="2" t="s">
        <v>15</v>
      </c>
      <c r="E24" s="2">
        <v>1</v>
      </c>
      <c r="F24" s="2"/>
      <c r="G24" s="2"/>
    </row>
    <row r="25" spans="1:7" ht="15" customHeight="1" x14ac:dyDescent="0.25">
      <c r="A25" s="17">
        <v>41</v>
      </c>
      <c r="B25" s="17" t="s">
        <v>58</v>
      </c>
      <c r="C25" s="17" t="s">
        <v>36</v>
      </c>
      <c r="D25" s="17" t="s">
        <v>15</v>
      </c>
      <c r="E25" s="17">
        <v>-1</v>
      </c>
      <c r="F25" s="17"/>
      <c r="G25" s="17"/>
    </row>
    <row r="26" spans="1:7" ht="15" customHeight="1" x14ac:dyDescent="0.25">
      <c r="A26" s="17">
        <v>41</v>
      </c>
      <c r="B26" s="17" t="s">
        <v>58</v>
      </c>
      <c r="C26" s="17" t="s">
        <v>46</v>
      </c>
      <c r="D26" s="17" t="s">
        <v>15</v>
      </c>
      <c r="E26" s="17">
        <v>-1</v>
      </c>
      <c r="F26" s="17"/>
      <c r="G26" s="17"/>
    </row>
    <row r="27" spans="1:7" ht="15" customHeight="1" x14ac:dyDescent="0.25">
      <c r="A27" s="17">
        <v>41</v>
      </c>
      <c r="B27" s="17" t="s">
        <v>38</v>
      </c>
      <c r="C27" s="17" t="s">
        <v>58</v>
      </c>
      <c r="D27" s="17" t="s">
        <v>15</v>
      </c>
      <c r="E27" s="17">
        <v>1</v>
      </c>
      <c r="F27" s="17"/>
      <c r="G27" s="17"/>
    </row>
    <row r="28" spans="1:7" ht="15" customHeight="1" x14ac:dyDescent="0.25">
      <c r="A28" s="17">
        <v>41</v>
      </c>
      <c r="B28" s="17" t="s">
        <v>39</v>
      </c>
      <c r="C28" s="17" t="s">
        <v>58</v>
      </c>
      <c r="D28" s="17" t="s">
        <v>15</v>
      </c>
      <c r="E28" s="17">
        <v>0.02</v>
      </c>
      <c r="F28" s="17"/>
      <c r="G28" s="17" t="s">
        <v>78</v>
      </c>
    </row>
    <row r="29" spans="1:7" ht="15" customHeight="1" x14ac:dyDescent="0.25">
      <c r="A29" s="17">
        <v>41</v>
      </c>
      <c r="B29" s="17" t="s">
        <v>34</v>
      </c>
      <c r="C29" s="17" t="s">
        <v>58</v>
      </c>
      <c r="D29" s="17" t="s">
        <v>15</v>
      </c>
      <c r="E29" s="17">
        <v>1</v>
      </c>
      <c r="F29" s="17"/>
      <c r="G29" s="17"/>
    </row>
    <row r="30" spans="1:7" ht="15" customHeight="1" x14ac:dyDescent="0.25">
      <c r="A30" s="2">
        <v>41</v>
      </c>
      <c r="B30" s="2" t="s">
        <v>33</v>
      </c>
      <c r="C30" s="2" t="s">
        <v>58</v>
      </c>
      <c r="D30" s="2" t="s">
        <v>15</v>
      </c>
      <c r="E30" s="2">
        <v>1</v>
      </c>
      <c r="F30" s="2"/>
      <c r="G30" s="2"/>
    </row>
    <row r="31" spans="1:7" ht="15" customHeight="1" x14ac:dyDescent="0.25">
      <c r="A31" s="17">
        <v>51</v>
      </c>
      <c r="B31" s="17" t="s">
        <v>61</v>
      </c>
      <c r="C31" s="17" t="s">
        <v>41</v>
      </c>
      <c r="D31" s="17" t="s">
        <v>15</v>
      </c>
      <c r="E31" s="17"/>
      <c r="F31" s="17">
        <v>-1</v>
      </c>
      <c r="G31" s="17"/>
    </row>
    <row r="32" spans="1:7" ht="15" customHeight="1" x14ac:dyDescent="0.25">
      <c r="A32" s="2">
        <v>51</v>
      </c>
      <c r="B32" s="2" t="s">
        <v>40</v>
      </c>
      <c r="C32" s="2" t="s">
        <v>61</v>
      </c>
      <c r="D32" s="2" t="s">
        <v>15</v>
      </c>
      <c r="E32" s="2"/>
      <c r="F32" s="2">
        <v>18</v>
      </c>
      <c r="G32" s="2" t="s">
        <v>79</v>
      </c>
    </row>
    <row r="33" spans="1:7" ht="15" customHeight="1" x14ac:dyDescent="0.25">
      <c r="A33" s="17">
        <v>52</v>
      </c>
      <c r="B33" s="17" t="s">
        <v>36</v>
      </c>
      <c r="C33" s="17" t="s">
        <v>61</v>
      </c>
      <c r="D33" s="17" t="s">
        <v>15</v>
      </c>
      <c r="E33" s="17">
        <v>1</v>
      </c>
      <c r="F33" s="17"/>
      <c r="G33" s="17"/>
    </row>
    <row r="34" spans="1:7" ht="15" customHeight="1" x14ac:dyDescent="0.25">
      <c r="A34" s="2">
        <v>52</v>
      </c>
      <c r="B34" s="2" t="s">
        <v>61</v>
      </c>
      <c r="C34" s="2" t="s">
        <v>41</v>
      </c>
      <c r="D34" s="2" t="s">
        <v>15</v>
      </c>
      <c r="E34" s="2">
        <v>-1</v>
      </c>
      <c r="F34" s="2"/>
      <c r="G34" s="2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zoomScaleNormal="100" workbookViewId="0"/>
  </sheetViews>
  <sheetFormatPr baseColWidth="10" defaultColWidth="8.57031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8064A2"/>
  </sheetPr>
  <dimension ref="A1:D117"/>
  <sheetViews>
    <sheetView tabSelected="1" topLeftCell="A32" workbookViewId="0">
      <selection activeCell="G53" sqref="G53"/>
    </sheetView>
  </sheetViews>
  <sheetFormatPr baseColWidth="10" defaultColWidth="8.85546875" defaultRowHeight="15" x14ac:dyDescent="0.25"/>
  <cols>
    <col min="1" max="2" width="35" customWidth="1"/>
    <col min="3" max="3" width="20" customWidth="1"/>
    <col min="4" max="4" width="13" style="19" customWidth="1"/>
  </cols>
  <sheetData>
    <row r="1" spans="1:4" ht="15" customHeight="1" thickBot="1" x14ac:dyDescent="0.3">
      <c r="A1" s="16" t="s">
        <v>63</v>
      </c>
      <c r="B1" s="16" t="s">
        <v>64</v>
      </c>
      <c r="C1" s="16" t="s">
        <v>13</v>
      </c>
      <c r="D1" s="16" t="s">
        <v>65</v>
      </c>
    </row>
    <row r="2" spans="1:4" ht="15" customHeight="1" thickTop="1" x14ac:dyDescent="0.25">
      <c r="A2" s="2" t="s">
        <v>20</v>
      </c>
      <c r="B2" s="2" t="s">
        <v>50</v>
      </c>
      <c r="C2" s="2" t="s">
        <v>15</v>
      </c>
      <c r="D2" s="20">
        <f>D3</f>
        <v>169.625</v>
      </c>
    </row>
    <row r="3" spans="1:4" ht="15" customHeight="1" x14ac:dyDescent="0.25">
      <c r="A3" s="2" t="s">
        <v>20</v>
      </c>
      <c r="B3" s="2" t="s">
        <v>51</v>
      </c>
      <c r="C3" s="2" t="s">
        <v>15</v>
      </c>
      <c r="D3" s="20">
        <f>D4+D5+D6</f>
        <v>169.625</v>
      </c>
    </row>
    <row r="4" spans="1:4" ht="15" customHeight="1" x14ac:dyDescent="0.25">
      <c r="A4" s="2" t="s">
        <v>20</v>
      </c>
      <c r="B4" s="2" t="s">
        <v>52</v>
      </c>
      <c r="C4" s="2" t="s">
        <v>15</v>
      </c>
      <c r="D4" s="20">
        <f>D9+D16+D12</f>
        <v>55</v>
      </c>
    </row>
    <row r="5" spans="1:4" ht="15" customHeight="1" x14ac:dyDescent="0.25">
      <c r="A5" s="2" t="s">
        <v>20</v>
      </c>
      <c r="B5" s="2" t="s">
        <v>54</v>
      </c>
      <c r="C5" s="2" t="s">
        <v>15</v>
      </c>
      <c r="D5" s="20">
        <f>D17+D20</f>
        <v>93.625</v>
      </c>
    </row>
    <row r="6" spans="1:4" ht="15" customHeight="1" x14ac:dyDescent="0.25">
      <c r="A6" s="2" t="s">
        <v>20</v>
      </c>
      <c r="B6" s="2" t="s">
        <v>56</v>
      </c>
      <c r="C6" s="2" t="s">
        <v>15</v>
      </c>
      <c r="D6" s="20">
        <f>D13</f>
        <v>21</v>
      </c>
    </row>
    <row r="7" spans="1:4" ht="15" customHeight="1" x14ac:dyDescent="0.25">
      <c r="A7" s="2" t="s">
        <v>22</v>
      </c>
      <c r="B7" s="2" t="s">
        <v>50</v>
      </c>
      <c r="C7" s="2" t="s">
        <v>15</v>
      </c>
      <c r="D7" s="20">
        <f>D8</f>
        <v>27.5</v>
      </c>
    </row>
    <row r="8" spans="1:4" ht="15" customHeight="1" x14ac:dyDescent="0.25">
      <c r="A8" s="2" t="s">
        <v>22</v>
      </c>
      <c r="B8" s="2" t="s">
        <v>51</v>
      </c>
      <c r="C8" s="2" t="s">
        <v>15</v>
      </c>
      <c r="D8" s="20">
        <f>D9</f>
        <v>27.5</v>
      </c>
    </row>
    <row r="9" spans="1:4" ht="15" customHeight="1" x14ac:dyDescent="0.25">
      <c r="A9" s="2" t="s">
        <v>22</v>
      </c>
      <c r="B9" s="2" t="s">
        <v>52</v>
      </c>
      <c r="C9" s="2" t="s">
        <v>15</v>
      </c>
      <c r="D9" s="20">
        <f>0.5*(D91+D88)</f>
        <v>27.5</v>
      </c>
    </row>
    <row r="10" spans="1:4" ht="15" customHeight="1" x14ac:dyDescent="0.25">
      <c r="A10" s="2" t="s">
        <v>23</v>
      </c>
      <c r="B10" s="2" t="s">
        <v>50</v>
      </c>
      <c r="C10" s="2" t="s">
        <v>15</v>
      </c>
      <c r="D10" s="20">
        <f>D11</f>
        <v>37.5</v>
      </c>
    </row>
    <row r="11" spans="1:4" ht="15" customHeight="1" x14ac:dyDescent="0.25">
      <c r="A11" s="2" t="s">
        <v>23</v>
      </c>
      <c r="B11" s="2" t="s">
        <v>51</v>
      </c>
      <c r="C11" s="2" t="s">
        <v>15</v>
      </c>
      <c r="D11" s="20">
        <f>D12+D13</f>
        <v>37.5</v>
      </c>
    </row>
    <row r="12" spans="1:4" ht="15" customHeight="1" x14ac:dyDescent="0.25">
      <c r="A12" s="2" t="s">
        <v>23</v>
      </c>
      <c r="B12" s="2" t="s">
        <v>52</v>
      </c>
      <c r="C12" s="2" t="s">
        <v>15</v>
      </c>
      <c r="D12" s="20">
        <f>0.3*(D91+D88)</f>
        <v>16.5</v>
      </c>
    </row>
    <row r="13" spans="1:4" ht="15" customHeight="1" x14ac:dyDescent="0.25">
      <c r="A13" s="2" t="s">
        <v>23</v>
      </c>
      <c r="B13" s="2" t="s">
        <v>56</v>
      </c>
      <c r="C13" s="2" t="s">
        <v>15</v>
      </c>
      <c r="D13" s="20">
        <f>0.2*(D99+D101)</f>
        <v>21</v>
      </c>
    </row>
    <row r="14" spans="1:4" ht="15" customHeight="1" x14ac:dyDescent="0.25">
      <c r="A14" s="2" t="s">
        <v>24</v>
      </c>
      <c r="B14" s="2" t="s">
        <v>50</v>
      </c>
      <c r="C14" s="2" t="s">
        <v>15</v>
      </c>
      <c r="D14" s="20">
        <f>D15</f>
        <v>29.725000000000001</v>
      </c>
    </row>
    <row r="15" spans="1:4" ht="15" customHeight="1" x14ac:dyDescent="0.25">
      <c r="A15" s="2" t="s">
        <v>24</v>
      </c>
      <c r="B15" s="2" t="s">
        <v>51</v>
      </c>
      <c r="C15" s="2" t="s">
        <v>15</v>
      </c>
      <c r="D15" s="20">
        <f>D16+D17</f>
        <v>29.725000000000001</v>
      </c>
    </row>
    <row r="16" spans="1:4" ht="15" customHeight="1" x14ac:dyDescent="0.25">
      <c r="A16" s="2" t="s">
        <v>24</v>
      </c>
      <c r="B16" s="2" t="s">
        <v>52</v>
      </c>
      <c r="C16" s="2" t="s">
        <v>15</v>
      </c>
      <c r="D16" s="20">
        <f>0.2*(D91+D88)</f>
        <v>11</v>
      </c>
    </row>
    <row r="17" spans="1:4" ht="15" customHeight="1" x14ac:dyDescent="0.25">
      <c r="A17" s="2" t="s">
        <v>24</v>
      </c>
      <c r="B17" s="2" t="s">
        <v>54</v>
      </c>
      <c r="C17" s="2" t="s">
        <v>15</v>
      </c>
      <c r="D17" s="20">
        <f>0.2*(D96+D94)</f>
        <v>18.725000000000001</v>
      </c>
    </row>
    <row r="18" spans="1:4" ht="15" customHeight="1" x14ac:dyDescent="0.25">
      <c r="A18" s="2" t="s">
        <v>25</v>
      </c>
      <c r="B18" s="2" t="s">
        <v>50</v>
      </c>
      <c r="C18" s="2" t="s">
        <v>15</v>
      </c>
      <c r="D18" s="20">
        <f>D19</f>
        <v>74.900000000000006</v>
      </c>
    </row>
    <row r="19" spans="1:4" ht="15" customHeight="1" x14ac:dyDescent="0.25">
      <c r="A19" s="2" t="s">
        <v>25</v>
      </c>
      <c r="B19" s="2" t="s">
        <v>51</v>
      </c>
      <c r="C19" s="2" t="s">
        <v>15</v>
      </c>
      <c r="D19" s="20">
        <f>D20</f>
        <v>74.900000000000006</v>
      </c>
    </row>
    <row r="20" spans="1:4" ht="15" customHeight="1" x14ac:dyDescent="0.25">
      <c r="A20" s="2" t="s">
        <v>25</v>
      </c>
      <c r="B20" s="2" t="s">
        <v>54</v>
      </c>
      <c r="C20" s="2" t="s">
        <v>15</v>
      </c>
      <c r="D20" s="20">
        <f>0.8*(D96+D94)</f>
        <v>74.900000000000006</v>
      </c>
    </row>
    <row r="21" spans="1:4" ht="15" customHeight="1" x14ac:dyDescent="0.25">
      <c r="A21" s="2" t="s">
        <v>26</v>
      </c>
      <c r="B21" s="2" t="s">
        <v>50</v>
      </c>
      <c r="C21" s="2" t="s">
        <v>15</v>
      </c>
      <c r="D21" s="20">
        <v>4</v>
      </c>
    </row>
    <row r="22" spans="1:4" ht="15" customHeight="1" x14ac:dyDescent="0.25">
      <c r="A22" s="2" t="s">
        <v>26</v>
      </c>
      <c r="B22" s="2" t="s">
        <v>51</v>
      </c>
      <c r="C22" s="2" t="s">
        <v>15</v>
      </c>
      <c r="D22" s="20">
        <v>3.24</v>
      </c>
    </row>
    <row r="23" spans="1:4" ht="15" customHeight="1" x14ac:dyDescent="0.25">
      <c r="A23" s="2" t="s">
        <v>26</v>
      </c>
      <c r="B23" s="2" t="s">
        <v>52</v>
      </c>
      <c r="C23" s="2" t="s">
        <v>15</v>
      </c>
      <c r="D23" s="20">
        <v>1.1399999999999999</v>
      </c>
    </row>
    <row r="24" spans="1:4" ht="15" customHeight="1" x14ac:dyDescent="0.25">
      <c r="A24" s="2" t="s">
        <v>26</v>
      </c>
      <c r="B24" s="2" t="s">
        <v>54</v>
      </c>
      <c r="C24" s="2" t="s">
        <v>15</v>
      </c>
      <c r="D24" s="20">
        <v>0.56999999999999995</v>
      </c>
    </row>
    <row r="25" spans="1:4" ht="15" customHeight="1" x14ac:dyDescent="0.25">
      <c r="A25" s="2" t="s">
        <v>26</v>
      </c>
      <c r="B25" s="2" t="s">
        <v>56</v>
      </c>
      <c r="C25" s="2" t="s">
        <v>15</v>
      </c>
      <c r="D25" s="20">
        <v>1.53</v>
      </c>
    </row>
    <row r="26" spans="1:4" ht="15" customHeight="1" x14ac:dyDescent="0.25">
      <c r="A26" s="2" t="s">
        <v>26</v>
      </c>
      <c r="B26" s="2" t="s">
        <v>58</v>
      </c>
      <c r="C26" s="2" t="s">
        <v>15</v>
      </c>
      <c r="D26" s="20">
        <v>0.76</v>
      </c>
    </row>
    <row r="27" spans="1:4" ht="15" customHeight="1" x14ac:dyDescent="0.25">
      <c r="A27" s="2" t="s">
        <v>27</v>
      </c>
      <c r="B27" s="2" t="s">
        <v>50</v>
      </c>
      <c r="C27" s="2" t="s">
        <v>15</v>
      </c>
      <c r="D27" s="20">
        <f>D28</f>
        <v>15</v>
      </c>
    </row>
    <row r="28" spans="1:4" ht="15" customHeight="1" x14ac:dyDescent="0.25">
      <c r="A28" s="2" t="s">
        <v>27</v>
      </c>
      <c r="B28" s="2" t="s">
        <v>51</v>
      </c>
      <c r="C28" s="2" t="s">
        <v>15</v>
      </c>
      <c r="D28" s="20">
        <f>D29+D30+D31+D32</f>
        <v>15</v>
      </c>
    </row>
    <row r="29" spans="1:4" ht="15" customHeight="1" x14ac:dyDescent="0.25">
      <c r="A29" s="2" t="s">
        <v>27</v>
      </c>
      <c r="B29" s="2" t="s">
        <v>52</v>
      </c>
      <c r="C29" s="2" t="s">
        <v>15</v>
      </c>
      <c r="D29" s="20">
        <f>D35</f>
        <v>3</v>
      </c>
    </row>
    <row r="30" spans="1:4" ht="15" customHeight="1" x14ac:dyDescent="0.25">
      <c r="A30" s="2" t="s">
        <v>27</v>
      </c>
      <c r="B30" s="2" t="s">
        <v>54</v>
      </c>
      <c r="C30" s="2" t="s">
        <v>15</v>
      </c>
      <c r="D30" s="20">
        <f>D38</f>
        <v>4</v>
      </c>
    </row>
    <row r="31" spans="1:4" ht="15" customHeight="1" x14ac:dyDescent="0.25">
      <c r="A31" s="2" t="s">
        <v>27</v>
      </c>
      <c r="B31" s="2" t="s">
        <v>56</v>
      </c>
      <c r="C31" s="2" t="s">
        <v>15</v>
      </c>
      <c r="D31" s="20">
        <f>D39</f>
        <v>3</v>
      </c>
    </row>
    <row r="32" spans="1:4" ht="15" customHeight="1" x14ac:dyDescent="0.25">
      <c r="A32" s="2" t="s">
        <v>27</v>
      </c>
      <c r="B32" s="2" t="s">
        <v>58</v>
      </c>
      <c r="C32" s="2" t="s">
        <v>15</v>
      </c>
      <c r="D32" s="20">
        <f>D41</f>
        <v>5</v>
      </c>
    </row>
    <row r="33" spans="1:4" ht="15" customHeight="1" x14ac:dyDescent="0.25">
      <c r="A33" s="2" t="s">
        <v>29</v>
      </c>
      <c r="B33" s="2" t="s">
        <v>50</v>
      </c>
      <c r="C33" s="2" t="s">
        <v>15</v>
      </c>
      <c r="D33" s="20">
        <f>D34</f>
        <v>3</v>
      </c>
    </row>
    <row r="34" spans="1:4" ht="15" customHeight="1" x14ac:dyDescent="0.25">
      <c r="A34" s="2" t="s">
        <v>29</v>
      </c>
      <c r="B34" s="2" t="s">
        <v>51</v>
      </c>
      <c r="C34" s="2" t="s">
        <v>15</v>
      </c>
      <c r="D34" s="20">
        <f>D35</f>
        <v>3</v>
      </c>
    </row>
    <row r="35" spans="1:4" ht="15" customHeight="1" x14ac:dyDescent="0.25">
      <c r="A35" s="2" t="s">
        <v>29</v>
      </c>
      <c r="B35" s="2" t="s">
        <v>52</v>
      </c>
      <c r="C35" s="2" t="s">
        <v>15</v>
      </c>
      <c r="D35" s="20">
        <v>3</v>
      </c>
    </row>
    <row r="36" spans="1:4" ht="15" customHeight="1" x14ac:dyDescent="0.25">
      <c r="A36" s="2" t="s">
        <v>30</v>
      </c>
      <c r="B36" s="2" t="s">
        <v>50</v>
      </c>
      <c r="C36" s="2" t="s">
        <v>15</v>
      </c>
      <c r="D36" s="20">
        <f>D37</f>
        <v>7</v>
      </c>
    </row>
    <row r="37" spans="1:4" ht="15" customHeight="1" x14ac:dyDescent="0.25">
      <c r="A37" s="2" t="s">
        <v>30</v>
      </c>
      <c r="B37" s="2" t="s">
        <v>51</v>
      </c>
      <c r="C37" s="2" t="s">
        <v>15</v>
      </c>
      <c r="D37" s="20">
        <f>D38+D39</f>
        <v>7</v>
      </c>
    </row>
    <row r="38" spans="1:4" ht="15" customHeight="1" x14ac:dyDescent="0.25">
      <c r="A38" s="2" t="s">
        <v>30</v>
      </c>
      <c r="B38" s="2" t="s">
        <v>54</v>
      </c>
      <c r="C38" s="2" t="s">
        <v>15</v>
      </c>
      <c r="D38" s="20">
        <v>4</v>
      </c>
    </row>
    <row r="39" spans="1:4" ht="15" customHeight="1" x14ac:dyDescent="0.25">
      <c r="A39" s="2" t="s">
        <v>30</v>
      </c>
      <c r="B39" s="2" t="s">
        <v>56</v>
      </c>
      <c r="C39" s="2" t="s">
        <v>15</v>
      </c>
      <c r="D39" s="20">
        <v>3</v>
      </c>
    </row>
    <row r="40" spans="1:4" ht="15" customHeight="1" x14ac:dyDescent="0.25">
      <c r="A40" s="2" t="s">
        <v>31</v>
      </c>
      <c r="B40" s="2" t="s">
        <v>50</v>
      </c>
      <c r="C40" s="2" t="s">
        <v>15</v>
      </c>
      <c r="D40" s="20">
        <f>D41</f>
        <v>5</v>
      </c>
    </row>
    <row r="41" spans="1:4" ht="15" customHeight="1" x14ac:dyDescent="0.25">
      <c r="A41" s="2" t="s">
        <v>31</v>
      </c>
      <c r="B41" s="2" t="s">
        <v>58</v>
      </c>
      <c r="C41" s="2" t="s">
        <v>15</v>
      </c>
      <c r="D41" s="20">
        <v>5</v>
      </c>
    </row>
    <row r="42" spans="1:4" ht="15" customHeight="1" x14ac:dyDescent="0.25">
      <c r="A42" s="2" t="s">
        <v>32</v>
      </c>
      <c r="B42" s="2" t="s">
        <v>50</v>
      </c>
      <c r="C42" s="2" t="s">
        <v>15</v>
      </c>
      <c r="D42" s="20">
        <f>D43+D45</f>
        <v>230.5</v>
      </c>
    </row>
    <row r="43" spans="1:4" ht="15" customHeight="1" x14ac:dyDescent="0.25">
      <c r="A43" s="2" t="s">
        <v>32</v>
      </c>
      <c r="B43" s="2" t="s">
        <v>51</v>
      </c>
      <c r="C43" s="2" t="s">
        <v>15</v>
      </c>
      <c r="D43" s="20">
        <f>D44</f>
        <v>84</v>
      </c>
    </row>
    <row r="44" spans="1:4" ht="15" customHeight="1" x14ac:dyDescent="0.25">
      <c r="A44" s="2" t="s">
        <v>32</v>
      </c>
      <c r="B44" s="2" t="s">
        <v>56</v>
      </c>
      <c r="C44" s="2" t="s">
        <v>15</v>
      </c>
      <c r="D44" s="20">
        <f>D55</f>
        <v>84</v>
      </c>
    </row>
    <row r="45" spans="1:4" ht="15" customHeight="1" x14ac:dyDescent="0.25">
      <c r="A45" s="2" t="s">
        <v>32</v>
      </c>
      <c r="B45" s="2" t="s">
        <v>58</v>
      </c>
      <c r="C45" s="2" t="s">
        <v>15</v>
      </c>
      <c r="D45" s="20">
        <f>D49+D51</f>
        <v>146.5</v>
      </c>
    </row>
    <row r="46" spans="1:4" ht="15" customHeight="1" x14ac:dyDescent="0.25">
      <c r="A46" s="2" t="s">
        <v>32</v>
      </c>
      <c r="B46" s="2" t="s">
        <v>82</v>
      </c>
      <c r="C46" s="2" t="s">
        <v>15</v>
      </c>
      <c r="D46" s="20">
        <f>D52+D56+D48</f>
        <v>7</v>
      </c>
    </row>
    <row r="47" spans="1:4" ht="15" customHeight="1" x14ac:dyDescent="0.25">
      <c r="A47" s="2" t="s">
        <v>33</v>
      </c>
      <c r="B47" s="2" t="s">
        <v>50</v>
      </c>
      <c r="C47" s="2" t="s">
        <v>15</v>
      </c>
      <c r="D47" s="20">
        <f>D49</f>
        <v>47.5</v>
      </c>
    </row>
    <row r="48" spans="1:4" ht="15" customHeight="1" x14ac:dyDescent="0.25">
      <c r="A48" s="2" t="s">
        <v>33</v>
      </c>
      <c r="B48" s="2" t="s">
        <v>82</v>
      </c>
      <c r="C48" s="2" t="s">
        <v>15</v>
      </c>
      <c r="D48" s="20">
        <f>0.05*D88</f>
        <v>2.5</v>
      </c>
    </row>
    <row r="49" spans="1:4" ht="15" customHeight="1" x14ac:dyDescent="0.25">
      <c r="A49" s="2" t="s">
        <v>33</v>
      </c>
      <c r="B49" s="2" t="s">
        <v>58</v>
      </c>
      <c r="C49" s="2" t="s">
        <v>15</v>
      </c>
      <c r="D49" s="20">
        <f>0.95*D88</f>
        <v>47.5</v>
      </c>
    </row>
    <row r="50" spans="1:4" ht="15" customHeight="1" x14ac:dyDescent="0.25">
      <c r="A50" s="2" t="s">
        <v>34</v>
      </c>
      <c r="B50" s="2" t="s">
        <v>50</v>
      </c>
      <c r="C50" s="2" t="s">
        <v>15</v>
      </c>
      <c r="D50" s="20">
        <f>D51</f>
        <v>99</v>
      </c>
    </row>
    <row r="51" spans="1:4" ht="15" customHeight="1" x14ac:dyDescent="0.25">
      <c r="A51" s="2" t="s">
        <v>34</v>
      </c>
      <c r="B51" s="2" t="s">
        <v>58</v>
      </c>
      <c r="C51" s="2" t="s">
        <v>15</v>
      </c>
      <c r="D51" s="20">
        <f>0.99*D99</f>
        <v>99</v>
      </c>
    </row>
    <row r="52" spans="1:4" ht="15" customHeight="1" x14ac:dyDescent="0.25">
      <c r="A52" s="2" t="s">
        <v>34</v>
      </c>
      <c r="B52" s="2" t="s">
        <v>82</v>
      </c>
      <c r="C52" s="2" t="s">
        <v>15</v>
      </c>
      <c r="D52" s="20">
        <f>0.01*D99</f>
        <v>1</v>
      </c>
    </row>
    <row r="53" spans="1:4" ht="15" customHeight="1" x14ac:dyDescent="0.25">
      <c r="A53" s="2" t="s">
        <v>35</v>
      </c>
      <c r="B53" s="2" t="s">
        <v>50</v>
      </c>
      <c r="C53" s="2" t="s">
        <v>15</v>
      </c>
      <c r="D53" s="20">
        <f>D54</f>
        <v>84</v>
      </c>
    </row>
    <row r="54" spans="1:4" ht="15" customHeight="1" x14ac:dyDescent="0.25">
      <c r="A54" s="2" t="s">
        <v>35</v>
      </c>
      <c r="B54" s="2" t="s">
        <v>51</v>
      </c>
      <c r="C54" s="2" t="s">
        <v>15</v>
      </c>
      <c r="D54" s="20">
        <f>D55</f>
        <v>84</v>
      </c>
    </row>
    <row r="55" spans="1:4" ht="15" customHeight="1" x14ac:dyDescent="0.25">
      <c r="A55" s="2" t="s">
        <v>35</v>
      </c>
      <c r="B55" s="2" t="s">
        <v>56</v>
      </c>
      <c r="C55" s="2" t="s">
        <v>15</v>
      </c>
      <c r="D55" s="20">
        <f>0.8*(D99+D101)</f>
        <v>84</v>
      </c>
    </row>
    <row r="56" spans="1:4" ht="15" customHeight="1" x14ac:dyDescent="0.25">
      <c r="A56" s="2" t="s">
        <v>35</v>
      </c>
      <c r="B56" s="2" t="s">
        <v>82</v>
      </c>
      <c r="C56" s="2" t="s">
        <v>15</v>
      </c>
      <c r="D56" s="20">
        <f>D94*0.04</f>
        <v>3.5</v>
      </c>
    </row>
    <row r="57" spans="1:4" ht="15" customHeight="1" x14ac:dyDescent="0.25">
      <c r="A57" s="2" t="s">
        <v>36</v>
      </c>
      <c r="B57" s="2" t="s">
        <v>60</v>
      </c>
      <c r="C57" s="2" t="s">
        <v>15</v>
      </c>
      <c r="D57" s="20">
        <f>D103-D58</f>
        <v>14.234000000000009</v>
      </c>
    </row>
    <row r="58" spans="1:4" ht="15" customHeight="1" x14ac:dyDescent="0.25">
      <c r="A58" s="2" t="s">
        <v>36</v>
      </c>
      <c r="B58" s="2" t="s">
        <v>61</v>
      </c>
      <c r="C58" s="2" t="s">
        <v>15</v>
      </c>
      <c r="D58" s="20">
        <f>D107</f>
        <v>135.5</v>
      </c>
    </row>
    <row r="59" spans="1:4" ht="15" customHeight="1" x14ac:dyDescent="0.25">
      <c r="A59" s="2" t="s">
        <v>37</v>
      </c>
      <c r="B59" s="2" t="s">
        <v>50</v>
      </c>
      <c r="C59" s="2" t="s">
        <v>15</v>
      </c>
      <c r="D59" s="20">
        <f>D60</f>
        <v>176.4</v>
      </c>
    </row>
    <row r="60" spans="1:4" ht="15" customHeight="1" x14ac:dyDescent="0.25">
      <c r="A60" s="2" t="s">
        <v>37</v>
      </c>
      <c r="B60" s="2" t="s">
        <v>58</v>
      </c>
      <c r="C60" s="2" t="s">
        <v>15</v>
      </c>
      <c r="D60" s="20">
        <f>D62+D64</f>
        <v>176.4</v>
      </c>
    </row>
    <row r="61" spans="1:4" ht="15" customHeight="1" x14ac:dyDescent="0.25">
      <c r="A61" s="2" t="s">
        <v>38</v>
      </c>
      <c r="B61" s="2" t="s">
        <v>50</v>
      </c>
      <c r="C61" s="2" t="s">
        <v>15</v>
      </c>
      <c r="D61" s="20">
        <f>D62</f>
        <v>29.4</v>
      </c>
    </row>
    <row r="62" spans="1:4" ht="15" customHeight="1" x14ac:dyDescent="0.25">
      <c r="A62" s="2" t="s">
        <v>38</v>
      </c>
      <c r="B62" s="2" t="s">
        <v>58</v>
      </c>
      <c r="C62" s="2" t="s">
        <v>15</v>
      </c>
      <c r="D62" s="20">
        <f>20*D64/100</f>
        <v>29.4</v>
      </c>
    </row>
    <row r="63" spans="1:4" ht="15" customHeight="1" x14ac:dyDescent="0.25">
      <c r="A63" s="2" t="s">
        <v>39</v>
      </c>
      <c r="B63" s="2" t="s">
        <v>50</v>
      </c>
      <c r="C63" s="2" t="s">
        <v>15</v>
      </c>
      <c r="D63" s="20">
        <f>D64</f>
        <v>147</v>
      </c>
    </row>
    <row r="64" spans="1:4" ht="15" customHeight="1" x14ac:dyDescent="0.25">
      <c r="A64" s="2" t="s">
        <v>39</v>
      </c>
      <c r="B64" s="2" t="s">
        <v>58</v>
      </c>
      <c r="C64" s="2" t="s">
        <v>15</v>
      </c>
      <c r="D64" s="20">
        <f>_xlfn.CEILING.MATH((D49+D51))</f>
        <v>147</v>
      </c>
    </row>
    <row r="65" spans="1:4" ht="15" customHeight="1" x14ac:dyDescent="0.25">
      <c r="A65" s="2" t="s">
        <v>40</v>
      </c>
      <c r="B65" s="2" t="s">
        <v>61</v>
      </c>
      <c r="C65" s="2" t="s">
        <v>15</v>
      </c>
      <c r="D65" s="20">
        <f>_xlfn.CEILING.MATH(D107/18)</f>
        <v>8</v>
      </c>
    </row>
    <row r="66" spans="1:4" ht="15" customHeight="1" x14ac:dyDescent="0.25">
      <c r="A66" s="2" t="s">
        <v>47</v>
      </c>
      <c r="B66" s="2" t="s">
        <v>50</v>
      </c>
      <c r="C66" s="2" t="s">
        <v>15</v>
      </c>
      <c r="D66" s="20">
        <f>D67</f>
        <v>100</v>
      </c>
    </row>
    <row r="67" spans="1:4" ht="15" customHeight="1" x14ac:dyDescent="0.25">
      <c r="A67" s="2" t="s">
        <v>47</v>
      </c>
      <c r="B67" s="2" t="s">
        <v>51</v>
      </c>
      <c r="C67" s="2" t="s">
        <v>15</v>
      </c>
      <c r="D67" s="20">
        <f>D68</f>
        <v>100</v>
      </c>
    </row>
    <row r="68" spans="1:4" ht="15" customHeight="1" x14ac:dyDescent="0.25">
      <c r="A68" s="2" t="s">
        <v>47</v>
      </c>
      <c r="B68" s="2" t="s">
        <v>56</v>
      </c>
      <c r="C68" s="2" t="s">
        <v>15</v>
      </c>
      <c r="D68" s="20">
        <f>data!D8</f>
        <v>100</v>
      </c>
    </row>
    <row r="69" spans="1:4" ht="15" customHeight="1" x14ac:dyDescent="0.25">
      <c r="A69" s="2" t="s">
        <v>50</v>
      </c>
      <c r="B69" s="2" t="s">
        <v>32</v>
      </c>
      <c r="C69" s="2" t="s">
        <v>15</v>
      </c>
      <c r="D69" s="20">
        <f>D79</f>
        <v>237.5</v>
      </c>
    </row>
    <row r="70" spans="1:4" ht="15" customHeight="1" x14ac:dyDescent="0.25">
      <c r="A70" s="2" t="s">
        <v>50</v>
      </c>
      <c r="B70" s="2" t="s">
        <v>33</v>
      </c>
      <c r="C70" s="2" t="s">
        <v>15</v>
      </c>
      <c r="D70" s="20">
        <f>D80</f>
        <v>50</v>
      </c>
    </row>
    <row r="71" spans="1:4" ht="15" customHeight="1" x14ac:dyDescent="0.25">
      <c r="A71" s="2" t="s">
        <v>50</v>
      </c>
      <c r="B71" s="2" t="s">
        <v>34</v>
      </c>
      <c r="C71" s="2" t="s">
        <v>15</v>
      </c>
      <c r="D71" s="20">
        <f>D81</f>
        <v>100</v>
      </c>
    </row>
    <row r="72" spans="1:4" ht="15" customHeight="1" x14ac:dyDescent="0.25">
      <c r="A72" s="2" t="s">
        <v>50</v>
      </c>
      <c r="B72" s="2" t="s">
        <v>35</v>
      </c>
      <c r="C72" s="2" t="s">
        <v>15</v>
      </c>
      <c r="D72" s="20">
        <f>D82</f>
        <v>87.5</v>
      </c>
    </row>
    <row r="73" spans="1:4" ht="15" customHeight="1" x14ac:dyDescent="0.25">
      <c r="A73" s="2" t="s">
        <v>50</v>
      </c>
      <c r="B73" s="2" t="s">
        <v>36</v>
      </c>
      <c r="C73" s="2" t="s">
        <v>15</v>
      </c>
      <c r="D73" s="20">
        <f>D103</f>
        <v>149.73400000000001</v>
      </c>
    </row>
    <row r="74" spans="1:4" ht="15" customHeight="1" x14ac:dyDescent="0.25">
      <c r="A74" s="2" t="s">
        <v>50</v>
      </c>
      <c r="B74" s="2" t="s">
        <v>42</v>
      </c>
      <c r="C74" s="2" t="s">
        <v>15</v>
      </c>
      <c r="D74" s="20">
        <f>D75+D77</f>
        <v>16.873670000000001</v>
      </c>
    </row>
    <row r="75" spans="1:4" ht="15" customHeight="1" x14ac:dyDescent="0.25">
      <c r="A75" s="2" t="s">
        <v>50</v>
      </c>
      <c r="B75" s="2" t="s">
        <v>43</v>
      </c>
      <c r="C75" s="2" t="s">
        <v>15</v>
      </c>
      <c r="D75" s="20">
        <f>D84</f>
        <v>16.125</v>
      </c>
    </row>
    <row r="76" spans="1:4" ht="15" customHeight="1" x14ac:dyDescent="0.25">
      <c r="A76" s="2" t="s">
        <v>50</v>
      </c>
      <c r="B76" s="2" t="s">
        <v>44</v>
      </c>
      <c r="C76" s="2" t="s">
        <v>15</v>
      </c>
      <c r="D76" s="20">
        <f>D85</f>
        <v>16.125</v>
      </c>
    </row>
    <row r="77" spans="1:4" ht="15" customHeight="1" x14ac:dyDescent="0.25">
      <c r="A77" s="2" t="s">
        <v>50</v>
      </c>
      <c r="B77" s="2" t="s">
        <v>46</v>
      </c>
      <c r="C77" s="2" t="s">
        <v>15</v>
      </c>
      <c r="D77" s="20">
        <f>D105</f>
        <v>0.74867000000000006</v>
      </c>
    </row>
    <row r="78" spans="1:4" ht="15" customHeight="1" x14ac:dyDescent="0.25">
      <c r="A78" s="2" t="s">
        <v>50</v>
      </c>
      <c r="B78" s="2" t="s">
        <v>48</v>
      </c>
      <c r="C78" s="2" t="s">
        <v>15</v>
      </c>
      <c r="D78" s="20">
        <f>D86</f>
        <v>324</v>
      </c>
    </row>
    <row r="79" spans="1:4" ht="15" customHeight="1" x14ac:dyDescent="0.25">
      <c r="A79" s="2" t="s">
        <v>51</v>
      </c>
      <c r="B79" s="2" t="s">
        <v>32</v>
      </c>
      <c r="C79" s="2" t="s">
        <v>15</v>
      </c>
      <c r="D79" s="20">
        <f>D80+D81+D82</f>
        <v>237.5</v>
      </c>
    </row>
    <row r="80" spans="1:4" ht="15" customHeight="1" x14ac:dyDescent="0.25">
      <c r="A80" s="2" t="s">
        <v>51</v>
      </c>
      <c r="B80" s="2" t="s">
        <v>33</v>
      </c>
      <c r="C80" s="2" t="s">
        <v>15</v>
      </c>
      <c r="D80" s="20">
        <f>D88</f>
        <v>50</v>
      </c>
    </row>
    <row r="81" spans="1:4" ht="15" customHeight="1" x14ac:dyDescent="0.25">
      <c r="A81" s="2" t="s">
        <v>51</v>
      </c>
      <c r="B81" s="2" t="s">
        <v>34</v>
      </c>
      <c r="C81" s="2" t="s">
        <v>15</v>
      </c>
      <c r="D81" s="20">
        <f>D99</f>
        <v>100</v>
      </c>
    </row>
    <row r="82" spans="1:4" ht="15" customHeight="1" x14ac:dyDescent="0.25">
      <c r="A82" s="2" t="s">
        <v>51</v>
      </c>
      <c r="B82" s="2" t="s">
        <v>35</v>
      </c>
      <c r="C82" s="2" t="s">
        <v>15</v>
      </c>
      <c r="D82" s="20">
        <f>D94</f>
        <v>87.5</v>
      </c>
    </row>
    <row r="83" spans="1:4" ht="15" customHeight="1" x14ac:dyDescent="0.25">
      <c r="A83" s="2" t="s">
        <v>51</v>
      </c>
      <c r="B83" s="2" t="s">
        <v>42</v>
      </c>
      <c r="C83" s="2" t="s">
        <v>15</v>
      </c>
      <c r="D83" s="20">
        <f>D84</f>
        <v>16.125</v>
      </c>
    </row>
    <row r="84" spans="1:4" ht="15" customHeight="1" x14ac:dyDescent="0.25">
      <c r="A84" s="2" t="s">
        <v>51</v>
      </c>
      <c r="B84" s="2" t="s">
        <v>43</v>
      </c>
      <c r="C84" s="2" t="s">
        <v>15</v>
      </c>
      <c r="D84" s="20">
        <f>D85</f>
        <v>16.125</v>
      </c>
    </row>
    <row r="85" spans="1:4" ht="15" customHeight="1" x14ac:dyDescent="0.25">
      <c r="A85" s="2" t="s">
        <v>51</v>
      </c>
      <c r="B85" s="2" t="s">
        <v>44</v>
      </c>
      <c r="C85" s="2" t="s">
        <v>15</v>
      </c>
      <c r="D85" s="20">
        <f>D91+D96+D101</f>
        <v>16.125</v>
      </c>
    </row>
    <row r="86" spans="1:4" ht="15" customHeight="1" x14ac:dyDescent="0.25">
      <c r="A86" s="2" t="s">
        <v>51</v>
      </c>
      <c r="B86" s="2" t="s">
        <v>48</v>
      </c>
      <c r="C86" s="2" t="s">
        <v>15</v>
      </c>
      <c r="D86" s="20">
        <f>D92+D97+D102</f>
        <v>324</v>
      </c>
    </row>
    <row r="87" spans="1:4" ht="15" customHeight="1" x14ac:dyDescent="0.25">
      <c r="A87" s="2" t="s">
        <v>52</v>
      </c>
      <c r="B87" s="2" t="s">
        <v>32</v>
      </c>
      <c r="C87" s="2" t="s">
        <v>15</v>
      </c>
      <c r="D87" s="20">
        <f>D88</f>
        <v>50</v>
      </c>
    </row>
    <row r="88" spans="1:4" ht="15" customHeight="1" x14ac:dyDescent="0.25">
      <c r="A88" s="2" t="s">
        <v>52</v>
      </c>
      <c r="B88" s="2" t="s">
        <v>33</v>
      </c>
      <c r="C88" s="2" t="s">
        <v>15</v>
      </c>
      <c r="D88" s="20">
        <v>50</v>
      </c>
    </row>
    <row r="89" spans="1:4" ht="15" customHeight="1" x14ac:dyDescent="0.25">
      <c r="A89" s="2" t="s">
        <v>52</v>
      </c>
      <c r="B89" s="2" t="s">
        <v>42</v>
      </c>
      <c r="C89" s="2" t="s">
        <v>15</v>
      </c>
      <c r="D89">
        <f>D90</f>
        <v>5</v>
      </c>
    </row>
    <row r="90" spans="1:4" ht="15" customHeight="1" x14ac:dyDescent="0.25">
      <c r="A90" s="2" t="s">
        <v>52</v>
      </c>
      <c r="B90" s="2" t="s">
        <v>43</v>
      </c>
      <c r="C90" s="2" t="s">
        <v>15</v>
      </c>
      <c r="D90" s="20">
        <f>D91</f>
        <v>5</v>
      </c>
    </row>
    <row r="91" spans="1:4" ht="15" customHeight="1" x14ac:dyDescent="0.25">
      <c r="A91" s="2" t="s">
        <v>52</v>
      </c>
      <c r="B91" s="2" t="s">
        <v>44</v>
      </c>
      <c r="C91" s="2" t="s">
        <v>15</v>
      </c>
      <c r="D91" s="20">
        <f>D88*0.1</f>
        <v>5</v>
      </c>
    </row>
    <row r="92" spans="1:4" ht="15" customHeight="1" x14ac:dyDescent="0.25">
      <c r="A92" s="2" t="s">
        <v>52</v>
      </c>
      <c r="B92" s="2" t="s">
        <v>48</v>
      </c>
      <c r="C92" s="2" t="s">
        <v>15</v>
      </c>
      <c r="D92" s="21">
        <f>100*D23</f>
        <v>113.99999999999999</v>
      </c>
    </row>
    <row r="93" spans="1:4" ht="15" customHeight="1" x14ac:dyDescent="0.25">
      <c r="A93" s="2" t="s">
        <v>54</v>
      </c>
      <c r="B93" s="2" t="s">
        <v>32</v>
      </c>
      <c r="C93" s="2" t="s">
        <v>15</v>
      </c>
      <c r="D93" s="20">
        <f>D94</f>
        <v>87.5</v>
      </c>
    </row>
    <row r="94" spans="1:4" ht="15" customHeight="1" x14ac:dyDescent="0.25">
      <c r="A94" s="2" t="s">
        <v>54</v>
      </c>
      <c r="B94" s="2" t="s">
        <v>35</v>
      </c>
      <c r="C94" s="2" t="s">
        <v>15</v>
      </c>
      <c r="D94" s="20">
        <f>D55/0.96</f>
        <v>87.5</v>
      </c>
    </row>
    <row r="95" spans="1:4" ht="15" customHeight="1" x14ac:dyDescent="0.25">
      <c r="A95" s="2" t="s">
        <v>54</v>
      </c>
      <c r="B95" s="2" t="s">
        <v>43</v>
      </c>
      <c r="C95" s="2" t="s">
        <v>15</v>
      </c>
      <c r="D95" s="20">
        <f>D96</f>
        <v>6.1250000000000009</v>
      </c>
    </row>
    <row r="96" spans="1:4" ht="15" customHeight="1" x14ac:dyDescent="0.25">
      <c r="A96" s="2" t="s">
        <v>54</v>
      </c>
      <c r="B96" s="2" t="s">
        <v>44</v>
      </c>
      <c r="C96" s="2" t="s">
        <v>15</v>
      </c>
      <c r="D96" s="20">
        <f>0.07*D94</f>
        <v>6.1250000000000009</v>
      </c>
    </row>
    <row r="97" spans="1:4" ht="15" customHeight="1" x14ac:dyDescent="0.25">
      <c r="A97" s="2" t="s">
        <v>54</v>
      </c>
      <c r="B97" s="2" t="s">
        <v>48</v>
      </c>
      <c r="C97" s="2" t="s">
        <v>15</v>
      </c>
      <c r="D97" s="21">
        <f>100*D24</f>
        <v>56.999999999999993</v>
      </c>
    </row>
    <row r="98" spans="1:4" ht="15" customHeight="1" x14ac:dyDescent="0.25">
      <c r="A98" s="2" t="s">
        <v>56</v>
      </c>
      <c r="B98" s="2" t="s">
        <v>32</v>
      </c>
      <c r="C98" s="2" t="s">
        <v>15</v>
      </c>
      <c r="D98" s="20">
        <f>D99</f>
        <v>100</v>
      </c>
    </row>
    <row r="99" spans="1:4" ht="15" customHeight="1" x14ac:dyDescent="0.25">
      <c r="A99" s="2" t="s">
        <v>56</v>
      </c>
      <c r="B99" s="2" t="s">
        <v>34</v>
      </c>
      <c r="C99" s="2" t="s">
        <v>15</v>
      </c>
      <c r="D99" s="20">
        <v>100</v>
      </c>
    </row>
    <row r="100" spans="1:4" ht="15" customHeight="1" x14ac:dyDescent="0.25">
      <c r="A100" s="2" t="s">
        <v>56</v>
      </c>
      <c r="B100" s="2" t="s">
        <v>42</v>
      </c>
      <c r="C100" s="2" t="s">
        <v>15</v>
      </c>
      <c r="D100" s="20">
        <f>D101</f>
        <v>5</v>
      </c>
    </row>
    <row r="101" spans="1:4" ht="15" customHeight="1" x14ac:dyDescent="0.25">
      <c r="A101" s="2" t="s">
        <v>56</v>
      </c>
      <c r="B101" s="2" t="s">
        <v>44</v>
      </c>
      <c r="C101" s="2" t="s">
        <v>15</v>
      </c>
      <c r="D101" s="20">
        <f>D99*0.05</f>
        <v>5</v>
      </c>
    </row>
    <row r="102" spans="1:4" ht="15" customHeight="1" x14ac:dyDescent="0.25">
      <c r="A102" s="2" t="s">
        <v>56</v>
      </c>
      <c r="B102" s="2" t="s">
        <v>48</v>
      </c>
      <c r="C102" s="2" t="s">
        <v>15</v>
      </c>
      <c r="D102" s="21">
        <f>100*D25</f>
        <v>153</v>
      </c>
    </row>
    <row r="103" spans="1:4" ht="15" customHeight="1" x14ac:dyDescent="0.25">
      <c r="A103" s="2" t="s">
        <v>58</v>
      </c>
      <c r="B103" s="2" t="s">
        <v>36</v>
      </c>
      <c r="C103" s="2" t="s">
        <v>15</v>
      </c>
      <c r="D103" s="20">
        <f>(D49+D51) + D64*0.02 + D62*0.01</f>
        <v>149.73400000000001</v>
      </c>
    </row>
    <row r="104" spans="1:4" ht="15" customHeight="1" x14ac:dyDescent="0.25">
      <c r="A104" s="2" t="s">
        <v>58</v>
      </c>
      <c r="B104" s="2" t="s">
        <v>42</v>
      </c>
      <c r="C104" s="2" t="s">
        <v>15</v>
      </c>
      <c r="D104" s="20">
        <f>D105</f>
        <v>0.74867000000000006</v>
      </c>
    </row>
    <row r="105" spans="1:4" ht="15" customHeight="1" x14ac:dyDescent="0.25">
      <c r="A105" s="2" t="s">
        <v>58</v>
      </c>
      <c r="B105" s="2" t="s">
        <v>46</v>
      </c>
      <c r="C105" s="2" t="s">
        <v>15</v>
      </c>
      <c r="D105" s="20">
        <f>0.005*D103</f>
        <v>0.74867000000000006</v>
      </c>
    </row>
    <row r="106" spans="1:4" ht="15" customHeight="1" x14ac:dyDescent="0.25">
      <c r="A106" s="2" t="s">
        <v>58</v>
      </c>
      <c r="B106" s="2" t="s">
        <v>48</v>
      </c>
      <c r="C106" s="2" t="s">
        <v>15</v>
      </c>
      <c r="D106" s="21">
        <f>100*D26</f>
        <v>76</v>
      </c>
    </row>
    <row r="107" spans="1:4" ht="15" customHeight="1" x14ac:dyDescent="0.25">
      <c r="A107" s="2" t="s">
        <v>61</v>
      </c>
      <c r="B107" s="2" t="s">
        <v>41</v>
      </c>
      <c r="C107" s="2" t="s">
        <v>15</v>
      </c>
      <c r="D107" s="20">
        <f>data!D11</f>
        <v>135.5</v>
      </c>
    </row>
    <row r="108" spans="1:4" ht="15" customHeight="1" x14ac:dyDescent="0.25">
      <c r="A108" s="2" t="s">
        <v>61</v>
      </c>
      <c r="B108" s="2" t="s">
        <v>48</v>
      </c>
      <c r="C108" s="2" t="s">
        <v>15</v>
      </c>
      <c r="D108" s="21">
        <f>(D65*18 + D58)*0.06*300/1000</f>
        <v>5.0309999999999997</v>
      </c>
    </row>
    <row r="109" spans="1:4" x14ac:dyDescent="0.25">
      <c r="A109" s="18" t="s">
        <v>84</v>
      </c>
      <c r="B109" s="5" t="s">
        <v>43</v>
      </c>
      <c r="C109" s="2" t="s">
        <v>15</v>
      </c>
      <c r="D109">
        <f>D110</f>
        <v>7</v>
      </c>
    </row>
    <row r="110" spans="1:4" x14ac:dyDescent="0.25">
      <c r="A110" s="18" t="s">
        <v>84</v>
      </c>
      <c r="B110" s="18" t="s">
        <v>42</v>
      </c>
      <c r="C110" s="18" t="s">
        <v>15</v>
      </c>
      <c r="D110">
        <f>D46</f>
        <v>7</v>
      </c>
    </row>
    <row r="111" spans="1:4" x14ac:dyDescent="0.25">
      <c r="A111" s="18" t="s">
        <v>84</v>
      </c>
      <c r="B111" s="15" t="s">
        <v>85</v>
      </c>
      <c r="C111" s="18" t="s">
        <v>15</v>
      </c>
      <c r="D111">
        <f>D110</f>
        <v>7</v>
      </c>
    </row>
    <row r="112" spans="1:4" x14ac:dyDescent="0.25">
      <c r="D112"/>
    </row>
    <row r="113" spans="4:4" x14ac:dyDescent="0.25">
      <c r="D113"/>
    </row>
    <row r="114" spans="4:4" x14ac:dyDescent="0.25">
      <c r="D114"/>
    </row>
    <row r="115" spans="4:4" x14ac:dyDescent="0.25">
      <c r="D115"/>
    </row>
    <row r="116" spans="4:4" x14ac:dyDescent="0.25">
      <c r="D116"/>
    </row>
    <row r="117" spans="4:4" x14ac:dyDescent="0.25">
      <c r="D117"/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0A362C8B81F47807DE03BF445B4E9" ma:contentTypeVersion="14" ma:contentTypeDescription="Crée un document." ma:contentTypeScope="" ma:versionID="2af24296270ba5d162585d35a02b2378">
  <xsd:schema xmlns:xsd="http://www.w3.org/2001/XMLSchema" xmlns:xs="http://www.w3.org/2001/XMLSchema" xmlns:p="http://schemas.microsoft.com/office/2006/metadata/properties" xmlns:ns2="253d9861-5057-4c6b-aa55-c1bece854d8d" xmlns:ns3="21da35c6-efe3-499f-bfdd-69ff62f566e5" targetNamespace="http://schemas.microsoft.com/office/2006/metadata/properties" ma:root="true" ma:fieldsID="7094bbdd7f50806a56362c1dd47d9fc8" ns2:_="" ns3:_="">
    <xsd:import namespace="253d9861-5057-4c6b-aa55-c1bece854d8d"/>
    <xsd:import namespace="21da35c6-efe3-499f-bfdd-69ff62f566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3d9861-5057-4c6b-aa55-c1bece854d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6865b46-2695-4a22-9ac0-c3708c6513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da35c6-efe3-499f-bfdd-69ff62f566e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06f538b-1c76-40d0-ad79-55408152d747}" ma:internalName="TaxCatchAll" ma:showField="CatchAllData" ma:web="21da35c6-efe3-499f-bfdd-69ff62f566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da35c6-efe3-499f-bfdd-69ff62f566e5" xsi:nil="true"/>
    <lcf76f155ced4ddcb4097134ff3c332f xmlns="253d9861-5057-4c6b-aa55-c1bece854d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24BD89-C2AE-4CC0-ADCE-FBAEE2B67C00}"/>
</file>

<file path=customXml/itemProps2.xml><?xml version="1.0" encoding="utf-8"?>
<ds:datastoreItem xmlns:ds="http://schemas.openxmlformats.org/officeDocument/2006/customXml" ds:itemID="{7192C5D5-B10C-44A0-AE42-63CD4B17CD1A}"/>
</file>

<file path=customXml/itemProps3.xml><?xml version="1.0" encoding="utf-8"?>
<ds:datastoreItem xmlns:ds="http://schemas.openxmlformats.org/officeDocument/2006/customXml" ds:itemID="{5D9B7BE5-E243-44BC-A543-C36BC30F54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tags</vt:lpstr>
      <vt:lpstr>dim_products</vt:lpstr>
      <vt:lpstr>dim_sectors</vt:lpstr>
      <vt:lpstr>ter</vt:lpstr>
      <vt:lpstr>data</vt:lpstr>
      <vt:lpstr>cstr</vt:lpstr>
      <vt:lpstr>layout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Vincent LE DOZE</cp:lastModifiedBy>
  <cp:revision>30</cp:revision>
  <dcterms:created xsi:type="dcterms:W3CDTF">2023-11-17T09:36:35Z</dcterms:created>
  <dcterms:modified xsi:type="dcterms:W3CDTF">2023-11-28T09:55:38Z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0x01010054A0A362C8B81F47807DE03BF445B4E9</vt:lpwstr>
  </property>
  <property fmtid="{D5CDD505-2E9C-101B-9397-08002B2CF9AE}" pid="3" name="MediaServiceImageTags">
    <vt:lpwstr/>
  </property>
</Properties>
</file>